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controling\!!! Giełda\Raport 2025 Roczny\"/>
    </mc:Choice>
  </mc:AlternateContent>
  <xr:revisionPtr revIDLastSave="0" documentId="13_ncr:1_{5AADA156-C1A4-45F3-A65C-ABE826EB4915}" xr6:coauthVersionLast="47" xr6:coauthVersionMax="47" xr10:uidLastSave="{00000000-0000-0000-0000-000000000000}"/>
  <bookViews>
    <workbookView xWindow="28680" yWindow="-120" windowWidth="29040" windowHeight="15720" tabRatio="778" xr2:uid="{14167552-10CF-4F94-B1A6-3D5F09005B78}"/>
  </bookViews>
  <sheets>
    <sheet name="COVER" sheetId="3" r:id="rId1"/>
    <sheet name="SF" sheetId="4" r:id="rId2"/>
    <sheet name="P&amp;L" sheetId="1" r:id="rId3"/>
    <sheet name="Balance Sheet" sheetId="5" r:id="rId4"/>
    <sheet name="Cash flow" sheetId="6" r:id="rId5"/>
    <sheet name="Equity Changes" sheetId="8" r:id="rId6"/>
  </sheets>
  <definedNames>
    <definedName name="btnGoTo.Zestawy">"btnGoTo.WARTOŚCI_ATRYBUTÓW,Dowolny kształt 5"</definedName>
    <definedName name="CIQWBGuid" hidden="1">"e4eaec55-c4a1-4954-9615-7c5bcc0e6ccb"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"02/12/2016 09:07:14"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KoncOkrPoprz">#REF!</definedName>
    <definedName name="KoncOkrPoprzAlt">#REF!</definedName>
    <definedName name="KoncOkrSpraw">#REF!</definedName>
    <definedName name="_xlnm.Print_Area" localSheetId="3">'Balance Sheet'!$A$1:$X$62</definedName>
    <definedName name="_xlnm.Print_Area" localSheetId="4">'Cash flow'!$A$1:$Y$67</definedName>
    <definedName name="_xlnm.Print_Area" localSheetId="0">COVER!$A$1:$N$32</definedName>
    <definedName name="_xlnm.Print_Area" localSheetId="5">'Equity Changes'!$A$1:$K$142</definedName>
    <definedName name="_xlnm.Print_Area" localSheetId="2">'P&amp;L'!$A$1:$Z$60</definedName>
    <definedName name="_xlnm.Print_Area" localSheetId="1">SF!$A$1:$BG$34</definedName>
    <definedName name="OdDo">#REF!</definedName>
    <definedName name="OdDoPoprz">#REF!</definedName>
    <definedName name="OdDoPoprzAlt">#REF!</definedName>
    <definedName name="qytd">#REF!</definedName>
    <definedName name="rok">#REF!</definedName>
    <definedName name="SAPBEXdnldView" hidden="1">"6CV67YHA89REJMAOD3ODG80N0"</definedName>
    <definedName name="SAPBEXsysID" hidden="1">"OBT"</definedName>
    <definedName name="SkrotWaluty">#REF!</definedName>
    <definedName name="Slicer_meta_name">#N/A</definedName>
    <definedName name="tys">1000</definedName>
    <definedName name="upust2">0</definedName>
    <definedName name="warecka">1</definedName>
    <definedName name="ZaOkrSpra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" i="6" l="1"/>
  <c r="L63" i="6"/>
  <c r="L61" i="6"/>
  <c r="L60" i="6"/>
  <c r="L46" i="6"/>
  <c r="L29" i="6"/>
  <c r="L26" i="6"/>
  <c r="L19" i="6"/>
  <c r="AM44" i="1"/>
  <c r="AM43" i="1"/>
  <c r="M24" i="1"/>
  <c r="M20" i="1"/>
  <c r="M12" i="1"/>
  <c r="N20" i="1"/>
  <c r="N24" i="1" s="1"/>
  <c r="N28" i="1" l="1"/>
  <c r="N32" i="1" s="1"/>
  <c r="AY15" i="8" l="1"/>
  <c r="AT16" i="8"/>
  <c r="AU16" i="8"/>
  <c r="AV16" i="8"/>
  <c r="AW16" i="8"/>
  <c r="AX16" i="8"/>
  <c r="AS18" i="8"/>
  <c r="AY12" i="8"/>
  <c r="AV13" i="8"/>
  <c r="AV18" i="8" s="1"/>
  <c r="AS13" i="8"/>
  <c r="AY11" i="8"/>
  <c r="AY9" i="8"/>
  <c r="AY14" i="8"/>
  <c r="AX7" i="8"/>
  <c r="AW7" i="8"/>
  <c r="AV7" i="8"/>
  <c r="AU7" i="8"/>
  <c r="AT7" i="8"/>
  <c r="AS7" i="8"/>
  <c r="AY7" i="8" s="1"/>
  <c r="H18" i="8"/>
  <c r="J7" i="8"/>
  <c r="AK63" i="6"/>
  <c r="AK54" i="6"/>
  <c r="AK49" i="6"/>
  <c r="AK34" i="6"/>
  <c r="AL58" i="1"/>
  <c r="AK60" i="6" l="1"/>
  <c r="AK19" i="6"/>
  <c r="AK26" i="6"/>
  <c r="AS16" i="8"/>
  <c r="AY16" i="8" s="1"/>
  <c r="AT13" i="8"/>
  <c r="AT18" i="8" s="1"/>
  <c r="AX13" i="8"/>
  <c r="AX18" i="8" s="1"/>
  <c r="AW13" i="8"/>
  <c r="AW18" i="8" s="1"/>
  <c r="AU13" i="8"/>
  <c r="AU18" i="8" s="1"/>
  <c r="AY13" i="8"/>
  <c r="AY18" i="8" s="1"/>
  <c r="AY10" i="8"/>
  <c r="AK46" i="6"/>
  <c r="AK29" i="6"/>
  <c r="BT32" i="4"/>
  <c r="BT31" i="4"/>
  <c r="BT30" i="4"/>
  <c r="BT29" i="4"/>
  <c r="BT27" i="4"/>
  <c r="BT18" i="4"/>
  <c r="BT11" i="4"/>
  <c r="AK27" i="4"/>
  <c r="AK18" i="4"/>
  <c r="AM53" i="1"/>
  <c r="AM41" i="1"/>
  <c r="AK61" i="6" l="1"/>
  <c r="AK66" i="6" s="1"/>
  <c r="BT9" i="4"/>
  <c r="BT10" i="4"/>
  <c r="BT12" i="4"/>
  <c r="BT13" i="4"/>
  <c r="BT14" i="4"/>
  <c r="BT20" i="4"/>
  <c r="BT21" i="4"/>
  <c r="BT22" i="4"/>
  <c r="BT23" i="4"/>
  <c r="BT24" i="4"/>
  <c r="AK16" i="5"/>
  <c r="AK57" i="5" l="1"/>
  <c r="AK25" i="5"/>
  <c r="AK35" i="5"/>
  <c r="AK50" i="5"/>
  <c r="AK40" i="5"/>
  <c r="AK43" i="5" s="1"/>
  <c r="AM20" i="1"/>
  <c r="AM24" i="1" s="1"/>
  <c r="AM28" i="1" s="1"/>
  <c r="AM32" i="1" s="1"/>
  <c r="AM54" i="1" s="1"/>
  <c r="AM58" i="1" s="1"/>
  <c r="AN18" i="8"/>
  <c r="AM18" i="8"/>
  <c r="AL18" i="8"/>
  <c r="AK18" i="8"/>
  <c r="AJ18" i="8"/>
  <c r="AI18" i="8"/>
  <c r="AO16" i="8"/>
  <c r="AO15" i="8"/>
  <c r="AO13" i="8"/>
  <c r="AO12" i="8"/>
  <c r="AO11" i="8"/>
  <c r="AO10" i="8"/>
  <c r="AO9" i="8"/>
  <c r="AO7" i="8"/>
  <c r="AN7" i="8"/>
  <c r="AM7" i="8"/>
  <c r="AL7" i="8"/>
  <c r="AK7" i="8"/>
  <c r="AJ7" i="8"/>
  <c r="AI7" i="8"/>
  <c r="AH29" i="6"/>
  <c r="AE13" i="8"/>
  <c r="AE16" i="8"/>
  <c r="AE18" i="8"/>
  <c r="AE15" i="8"/>
  <c r="AE12" i="8"/>
  <c r="AE11" i="8"/>
  <c r="AE10" i="8"/>
  <c r="AE9" i="8"/>
  <c r="AD18" i="8"/>
  <c r="AC18" i="8"/>
  <c r="AB18" i="8"/>
  <c r="AA18" i="8"/>
  <c r="Z18" i="8"/>
  <c r="Y18" i="8"/>
  <c r="Y7" i="8"/>
  <c r="Z7" i="8"/>
  <c r="AA7" i="8"/>
  <c r="AB7" i="8"/>
  <c r="AC7" i="8"/>
  <c r="AD7" i="8"/>
  <c r="AE7" i="8"/>
  <c r="U18" i="8"/>
  <c r="T18" i="8"/>
  <c r="S18" i="8"/>
  <c r="R18" i="8"/>
  <c r="Q18" i="8"/>
  <c r="P18" i="8"/>
  <c r="O18" i="8"/>
  <c r="U16" i="8"/>
  <c r="U15" i="8"/>
  <c r="U7" i="8"/>
  <c r="J16" i="8"/>
  <c r="J15" i="8"/>
  <c r="I13" i="8"/>
  <c r="I18" i="8" s="1"/>
  <c r="H13" i="8"/>
  <c r="G13" i="8"/>
  <c r="G18" i="8" s="1"/>
  <c r="F13" i="8"/>
  <c r="F18" i="8"/>
  <c r="E13" i="8"/>
  <c r="E18" i="8"/>
  <c r="D13" i="8"/>
  <c r="D18" i="8"/>
  <c r="J12" i="8"/>
  <c r="J11" i="8"/>
  <c r="J10" i="8"/>
  <c r="J9" i="8"/>
  <c r="AY4" i="8"/>
  <c r="AO4" i="8"/>
  <c r="AE4" i="8"/>
  <c r="U4" i="8"/>
  <c r="AH60" i="6"/>
  <c r="BQ32" i="4"/>
  <c r="BQ31" i="4"/>
  <c r="BQ30" i="4"/>
  <c r="BQ29" i="4"/>
  <c r="BQ27" i="4"/>
  <c r="BQ18" i="4"/>
  <c r="AH61" i="6"/>
  <c r="AH66" i="6"/>
  <c r="AF66" i="6"/>
  <c r="AX28" i="8"/>
  <c r="AW28" i="8"/>
  <c r="AX32" i="8"/>
  <c r="AX29" i="8"/>
  <c r="BO29" i="4"/>
  <c r="BO30" i="4"/>
  <c r="BO31" i="4"/>
  <c r="BO32" i="4"/>
  <c r="AY50" i="8"/>
  <c r="AO50" i="8"/>
  <c r="AE66" i="6"/>
  <c r="Z49" i="6"/>
  <c r="Z34" i="6"/>
  <c r="AE49" i="6"/>
  <c r="AD49" i="6"/>
  <c r="AE34" i="6"/>
  <c r="AE35" i="5"/>
  <c r="AG41" i="1"/>
  <c r="AG53" i="1"/>
  <c r="BJ9" i="4"/>
  <c r="BJ10" i="4"/>
  <c r="BJ11" i="4"/>
  <c r="BJ12" i="4"/>
  <c r="BN9" i="4"/>
  <c r="BN10" i="4"/>
  <c r="BN11" i="4"/>
  <c r="BN12" i="4"/>
  <c r="BN13" i="4"/>
  <c r="BN14" i="4"/>
  <c r="BN18" i="4"/>
  <c r="BN20" i="4"/>
  <c r="BN21" i="4"/>
  <c r="BN22" i="4"/>
  <c r="BN23" i="4"/>
  <c r="BN27" i="4"/>
  <c r="BN29" i="4"/>
  <c r="BN30" i="4"/>
  <c r="BN31" i="4"/>
  <c r="BN32" i="4"/>
  <c r="B69" i="6"/>
  <c r="Y19" i="6"/>
  <c r="Y29" i="6" s="1"/>
  <c r="AD60" i="6"/>
  <c r="AD61" i="6" s="1"/>
  <c r="AA66" i="6"/>
  <c r="B64" i="5"/>
  <c r="B62" i="1"/>
  <c r="BM13" i="4"/>
  <c r="BM9" i="4"/>
  <c r="BM10" i="4"/>
  <c r="BM11" i="4"/>
  <c r="BM12" i="4"/>
  <c r="BM14" i="4"/>
  <c r="BM18" i="4"/>
  <c r="BM20" i="4"/>
  <c r="BM21" i="4"/>
  <c r="BM22" i="4"/>
  <c r="BM23" i="4"/>
  <c r="BM27" i="4"/>
  <c r="BM29" i="4"/>
  <c r="BM30" i="4"/>
  <c r="BM31" i="4"/>
  <c r="BM32" i="4"/>
  <c r="T45" i="8"/>
  <c r="T50" i="8"/>
  <c r="AD39" i="8"/>
  <c r="S45" i="8"/>
  <c r="S50" i="8"/>
  <c r="R45" i="8"/>
  <c r="R50" i="8"/>
  <c r="Q45" i="8"/>
  <c r="Q50" i="8"/>
  <c r="P45" i="8"/>
  <c r="P50" i="8"/>
  <c r="O45" i="8"/>
  <c r="O50" i="8"/>
  <c r="Y39" i="8"/>
  <c r="AE41" i="8"/>
  <c r="AD45" i="8"/>
  <c r="AB45" i="8"/>
  <c r="AA45" i="8"/>
  <c r="Z45" i="8"/>
  <c r="Y45" i="8"/>
  <c r="AC45" i="8"/>
  <c r="AE29" i="8"/>
  <c r="AE28" i="8"/>
  <c r="AE27" i="8"/>
  <c r="AE26" i="8"/>
  <c r="AE25" i="8"/>
  <c r="AC60" i="6"/>
  <c r="AC61" i="6" s="1"/>
  <c r="AC66" i="6" s="1"/>
  <c r="AD63" i="6" s="1"/>
  <c r="AC46" i="6"/>
  <c r="AC26" i="6"/>
  <c r="AC29" i="6"/>
  <c r="AC33" i="6"/>
  <c r="AC48" i="6"/>
  <c r="AC34" i="5"/>
  <c r="AE52" i="1"/>
  <c r="AE40" i="1"/>
  <c r="U25" i="8"/>
  <c r="U26" i="8"/>
  <c r="U28" i="8"/>
  <c r="U29" i="8"/>
  <c r="U30" i="8"/>
  <c r="U31" i="8"/>
  <c r="U32" i="8"/>
  <c r="U36" i="8"/>
  <c r="U39" i="8"/>
  <c r="AY32" i="8"/>
  <c r="AO32" i="8"/>
  <c r="AE32" i="8"/>
  <c r="J32" i="8"/>
  <c r="AY31" i="8"/>
  <c r="AO31" i="8"/>
  <c r="AE31" i="8"/>
  <c r="J31" i="8"/>
  <c r="AM34" i="8"/>
  <c r="I29" i="8"/>
  <c r="I34" i="8"/>
  <c r="H29" i="8"/>
  <c r="H34" i="8"/>
  <c r="G29" i="8"/>
  <c r="G34" i="8"/>
  <c r="F29" i="8"/>
  <c r="F34" i="8"/>
  <c r="E29" i="8"/>
  <c r="E34" i="8"/>
  <c r="D29" i="8"/>
  <c r="D34" i="8"/>
  <c r="J28" i="8"/>
  <c r="J27" i="8"/>
  <c r="AU29" i="8"/>
  <c r="J26" i="8"/>
  <c r="AW29" i="8"/>
  <c r="J25" i="8"/>
  <c r="AD23" i="8"/>
  <c r="AD34" i="8"/>
  <c r="AN23" i="8"/>
  <c r="AN34" i="8"/>
  <c r="AX23" i="8"/>
  <c r="AC23" i="8"/>
  <c r="AC34" i="8"/>
  <c r="AM23" i="8"/>
  <c r="AB23" i="8"/>
  <c r="AB34" i="8"/>
  <c r="AL23" i="8"/>
  <c r="AL34" i="8"/>
  <c r="AV23" i="8"/>
  <c r="AA23" i="8"/>
  <c r="AA34" i="8"/>
  <c r="AK23" i="8"/>
  <c r="AK34" i="8"/>
  <c r="AU23" i="8"/>
  <c r="Z23" i="8"/>
  <c r="Z34" i="8"/>
  <c r="AJ23" i="8"/>
  <c r="AJ34" i="8"/>
  <c r="AT23" i="8"/>
  <c r="Y23" i="8"/>
  <c r="J23" i="8"/>
  <c r="AY20" i="8"/>
  <c r="AO20" i="8"/>
  <c r="AE20" i="8"/>
  <c r="U20" i="8"/>
  <c r="J29" i="8"/>
  <c r="J34" i="8"/>
  <c r="AX34" i="8"/>
  <c r="AW23" i="8"/>
  <c r="AW34" i="8"/>
  <c r="AE23" i="8"/>
  <c r="AE34" i="8"/>
  <c r="AU34" i="8"/>
  <c r="Y34" i="8"/>
  <c r="AI23" i="8"/>
  <c r="AO23" i="8"/>
  <c r="AY26" i="8"/>
  <c r="AY27" i="8"/>
  <c r="AT29" i="8"/>
  <c r="AT34" i="8"/>
  <c r="AY25" i="8"/>
  <c r="AS29" i="8"/>
  <c r="AY28" i="8"/>
  <c r="BL32" i="4"/>
  <c r="BL31" i="4"/>
  <c r="BL30" i="4"/>
  <c r="BL29" i="4"/>
  <c r="BL27" i="4"/>
  <c r="BL23" i="4"/>
  <c r="BL22" i="4"/>
  <c r="BL21" i="4"/>
  <c r="BL20" i="4"/>
  <c r="BL18" i="4"/>
  <c r="BL14" i="4"/>
  <c r="BL13" i="4"/>
  <c r="BL12" i="4"/>
  <c r="BL11" i="4"/>
  <c r="BL10" i="4"/>
  <c r="BL9" i="4"/>
  <c r="AI34" i="8"/>
  <c r="AS23" i="8"/>
  <c r="AO34" i="8"/>
  <c r="AV29" i="8"/>
  <c r="AV34" i="8"/>
  <c r="AY23" i="8"/>
  <c r="AS34" i="8"/>
  <c r="AY29" i="8"/>
  <c r="AY34" i="8"/>
  <c r="BJ20" i="4"/>
  <c r="BJ29" i="4"/>
  <c r="BE9" i="4"/>
  <c r="BE10" i="4"/>
  <c r="BE11" i="4"/>
  <c r="BE12" i="4"/>
  <c r="BE13" i="4"/>
  <c r="BE14" i="4"/>
  <c r="BJ32" i="4"/>
  <c r="BJ31" i="4"/>
  <c r="BJ30" i="4"/>
  <c r="BJ27" i="4"/>
  <c r="BJ24" i="4"/>
  <c r="BJ23" i="4"/>
  <c r="BJ22" i="4"/>
  <c r="BJ21" i="4"/>
  <c r="BJ18" i="4"/>
  <c r="BJ14" i="4"/>
  <c r="BJ13" i="4"/>
  <c r="BI29" i="4"/>
  <c r="BI30" i="4"/>
  <c r="BI31" i="4"/>
  <c r="BI32" i="4"/>
  <c r="BI20" i="4"/>
  <c r="BI21" i="4"/>
  <c r="BI22" i="4"/>
  <c r="BI23" i="4"/>
  <c r="BI9" i="4"/>
  <c r="BI10" i="4"/>
  <c r="BI11" i="4"/>
  <c r="BI12" i="4"/>
  <c r="BI13" i="4"/>
  <c r="BI14" i="4"/>
  <c r="AS29" i="4"/>
  <c r="AS30" i="4"/>
  <c r="AS31" i="4"/>
  <c r="AS32" i="4"/>
  <c r="AR29" i="4"/>
  <c r="AR30" i="4"/>
  <c r="AR31" i="4"/>
  <c r="AR32" i="4"/>
  <c r="J48" i="8"/>
  <c r="J47" i="8"/>
  <c r="I45" i="8"/>
  <c r="I50" i="8"/>
  <c r="H45" i="8"/>
  <c r="H50" i="8"/>
  <c r="G45" i="8"/>
  <c r="G50" i="8"/>
  <c r="F45" i="8"/>
  <c r="F50" i="8"/>
  <c r="E45" i="8"/>
  <c r="E50" i="8"/>
  <c r="D45" i="8"/>
  <c r="D50" i="8"/>
  <c r="J44" i="8"/>
  <c r="J43" i="8"/>
  <c r="J42" i="8"/>
  <c r="J41" i="8"/>
  <c r="J39" i="8"/>
  <c r="J45" i="8"/>
  <c r="J50" i="8"/>
  <c r="Z60" i="6"/>
  <c r="Z29" i="6"/>
  <c r="Z46" i="6"/>
  <c r="BI18" i="4"/>
  <c r="BI24" i="4"/>
  <c r="BI27" i="4"/>
  <c r="Z39" i="8"/>
  <c r="AA39" i="8"/>
  <c r="AB39" i="8"/>
  <c r="AC39" i="8"/>
  <c r="Y50" i="8"/>
  <c r="AE57" i="8"/>
  <c r="AE59" i="8"/>
  <c r="AE39" i="8"/>
  <c r="AE43" i="8"/>
  <c r="AE44" i="8"/>
  <c r="AE48" i="8"/>
  <c r="AE47" i="8"/>
  <c r="AE42" i="8"/>
  <c r="AD50" i="8"/>
  <c r="Z50" i="8"/>
  <c r="AC50" i="8"/>
  <c r="AB50" i="8"/>
  <c r="AA50" i="8"/>
  <c r="Y46" i="6"/>
  <c r="AE45" i="8"/>
  <c r="AE50" i="8"/>
  <c r="Y60" i="6"/>
  <c r="BH13" i="4"/>
  <c r="BD13" i="4"/>
  <c r="BH29" i="4"/>
  <c r="BC13" i="4"/>
  <c r="Y27" i="4"/>
  <c r="Y18" i="4"/>
  <c r="BH9" i="4"/>
  <c r="BG10" i="4"/>
  <c r="BG9" i="4"/>
  <c r="BH32" i="4"/>
  <c r="BH31" i="4"/>
  <c r="BH30" i="4"/>
  <c r="BH27" i="4"/>
  <c r="BH24" i="4"/>
  <c r="BH23" i="4"/>
  <c r="BH22" i="4"/>
  <c r="BH21" i="4"/>
  <c r="BH20" i="4"/>
  <c r="BH18" i="4"/>
  <c r="BH14" i="4"/>
  <c r="BH12" i="4"/>
  <c r="BH11" i="4"/>
  <c r="BH10" i="4"/>
  <c r="U50" i="8"/>
  <c r="U48" i="8"/>
  <c r="U47" i="8"/>
  <c r="U46" i="8"/>
  <c r="U45" i="8"/>
  <c r="U44" i="8"/>
  <c r="U42" i="8"/>
  <c r="U41" i="8"/>
  <c r="X60" i="6"/>
  <c r="BG24" i="4"/>
  <c r="BG13" i="4"/>
  <c r="AY36" i="8"/>
  <c r="AO36" i="8"/>
  <c r="AE36" i="8"/>
  <c r="X29" i="6"/>
  <c r="X46" i="6"/>
  <c r="X35" i="5"/>
  <c r="X34" i="5"/>
  <c r="Z53" i="1"/>
  <c r="Z52" i="1"/>
  <c r="Z41" i="1"/>
  <c r="Z40" i="1"/>
  <c r="X27" i="4"/>
  <c r="X18" i="4"/>
  <c r="BG27" i="4"/>
  <c r="BG18" i="4"/>
  <c r="BG32" i="4"/>
  <c r="BG31" i="4"/>
  <c r="BG30" i="4"/>
  <c r="BG29" i="4"/>
  <c r="BG23" i="4"/>
  <c r="BG22" i="4"/>
  <c r="BG21" i="4"/>
  <c r="BG20" i="4"/>
  <c r="BG14" i="4"/>
  <c r="BG12" i="4"/>
  <c r="BG11" i="4"/>
  <c r="AW9" i="4"/>
  <c r="J57" i="8"/>
  <c r="AO59" i="8"/>
  <c r="AO57" i="8"/>
  <c r="U57" i="8"/>
  <c r="U59" i="8"/>
  <c r="J59" i="8"/>
  <c r="J58" i="8"/>
  <c r="J74" i="8"/>
  <c r="J89" i="8"/>
  <c r="J119" i="8"/>
  <c r="J104" i="8"/>
  <c r="AY52" i="8"/>
  <c r="AO52" i="8"/>
  <c r="AE52" i="8"/>
  <c r="U52" i="8"/>
  <c r="N26" i="6"/>
  <c r="N29" i="6" s="1"/>
  <c r="O26" i="6"/>
  <c r="O29" i="6" s="1"/>
  <c r="P26" i="6"/>
  <c r="P29" i="6" s="1"/>
  <c r="Q26" i="6"/>
  <c r="Q29" i="6" s="1"/>
  <c r="I61" i="6"/>
  <c r="H61" i="6"/>
  <c r="V60" i="6"/>
  <c r="U60" i="6"/>
  <c r="T60" i="6"/>
  <c r="T61" i="6" s="1"/>
  <c r="T66" i="6" s="1"/>
  <c r="S60" i="6"/>
  <c r="Q60" i="6"/>
  <c r="P60" i="6"/>
  <c r="O60" i="6"/>
  <c r="N60" i="6"/>
  <c r="V46" i="6"/>
  <c r="V61" i="6" s="1"/>
  <c r="V66" i="6" s="1"/>
  <c r="U46" i="6"/>
  <c r="T46" i="6"/>
  <c r="S46" i="6"/>
  <c r="Q46" i="6"/>
  <c r="P46" i="6"/>
  <c r="O46" i="6"/>
  <c r="N46" i="6"/>
  <c r="E46" i="6"/>
  <c r="V26" i="6"/>
  <c r="V29" i="6"/>
  <c r="U26" i="6"/>
  <c r="U29" i="6"/>
  <c r="T26" i="6"/>
  <c r="T29" i="6"/>
  <c r="S26" i="6"/>
  <c r="S29" i="6" s="1"/>
  <c r="BE32" i="4"/>
  <c r="BD32" i="4"/>
  <c r="BC32" i="4"/>
  <c r="BB32" i="4"/>
  <c r="BE31" i="4"/>
  <c r="BD31" i="4"/>
  <c r="BC31" i="4"/>
  <c r="BB31" i="4"/>
  <c r="BE30" i="4"/>
  <c r="BD30" i="4"/>
  <c r="BC30" i="4"/>
  <c r="BB30" i="4"/>
  <c r="BE29" i="4"/>
  <c r="BD29" i="4"/>
  <c r="BC29" i="4"/>
  <c r="BB29" i="4"/>
  <c r="AX29" i="4"/>
  <c r="AY29" i="4"/>
  <c r="AZ29" i="4"/>
  <c r="AX30" i="4"/>
  <c r="AY30" i="4"/>
  <c r="AZ30" i="4"/>
  <c r="AX31" i="4"/>
  <c r="AY31" i="4"/>
  <c r="AZ31" i="4"/>
  <c r="AX32" i="4"/>
  <c r="AY32" i="4"/>
  <c r="AZ32" i="4"/>
  <c r="AW29" i="4"/>
  <c r="AW32" i="4"/>
  <c r="AW31" i="4"/>
  <c r="AW30" i="4"/>
  <c r="BB20" i="4"/>
  <c r="BE23" i="4"/>
  <c r="BD23" i="4"/>
  <c r="BC23" i="4"/>
  <c r="BB23" i="4"/>
  <c r="BE22" i="4"/>
  <c r="BD22" i="4"/>
  <c r="BC22" i="4"/>
  <c r="BB22" i="4"/>
  <c r="BE21" i="4"/>
  <c r="BD21" i="4"/>
  <c r="BC21" i="4"/>
  <c r="BB21" i="4"/>
  <c r="BE20" i="4"/>
  <c r="BD20" i="4"/>
  <c r="BC20" i="4"/>
  <c r="AX20" i="4"/>
  <c r="AY20" i="4"/>
  <c r="AZ20" i="4"/>
  <c r="AX21" i="4"/>
  <c r="AY21" i="4"/>
  <c r="AZ21" i="4"/>
  <c r="AX22" i="4"/>
  <c r="AY22" i="4"/>
  <c r="AZ22" i="4"/>
  <c r="AX23" i="4"/>
  <c r="AY23" i="4"/>
  <c r="AZ23" i="4"/>
  <c r="AW20" i="4"/>
  <c r="AW23" i="4"/>
  <c r="AW22" i="4"/>
  <c r="AW21" i="4"/>
  <c r="AP20" i="4"/>
  <c r="BC9" i="4"/>
  <c r="BD9" i="4"/>
  <c r="BC10" i="4"/>
  <c r="BD10" i="4"/>
  <c r="BC11" i="4"/>
  <c r="BD11" i="4"/>
  <c r="BC12" i="4"/>
  <c r="BD12" i="4"/>
  <c r="BC14" i="4"/>
  <c r="BD14" i="4"/>
  <c r="BB9" i="4"/>
  <c r="BB14" i="4"/>
  <c r="BB13" i="4"/>
  <c r="BB12" i="4"/>
  <c r="BB11" i="4"/>
  <c r="BB10" i="4"/>
  <c r="AZ9" i="4"/>
  <c r="AX9" i="4"/>
  <c r="AY9" i="4"/>
  <c r="AX10" i="4"/>
  <c r="AY10" i="4"/>
  <c r="AZ10" i="4"/>
  <c r="AX11" i="4"/>
  <c r="AY11" i="4"/>
  <c r="AZ11" i="4"/>
  <c r="AX12" i="4"/>
  <c r="AY12" i="4"/>
  <c r="AZ12" i="4"/>
  <c r="AX13" i="4"/>
  <c r="AY13" i="4"/>
  <c r="AZ13" i="4"/>
  <c r="AX14" i="4"/>
  <c r="AY14" i="4"/>
  <c r="AZ14" i="4"/>
  <c r="AW14" i="4"/>
  <c r="AW13" i="4"/>
  <c r="AW12" i="4"/>
  <c r="AW11" i="4"/>
  <c r="AW10" i="4"/>
  <c r="AP9" i="4"/>
  <c r="E93" i="8"/>
  <c r="F93" i="8"/>
  <c r="G93" i="8"/>
  <c r="H93" i="8"/>
  <c r="I93" i="8"/>
  <c r="D93" i="8"/>
  <c r="E90" i="8"/>
  <c r="F90" i="8"/>
  <c r="G90" i="8"/>
  <c r="H90" i="8"/>
  <c r="I90" i="8"/>
  <c r="D90" i="8"/>
  <c r="J92" i="8"/>
  <c r="J93" i="8"/>
  <c r="J88" i="8"/>
  <c r="J87" i="8"/>
  <c r="J85" i="8"/>
  <c r="G19" i="6"/>
  <c r="J90" i="8"/>
  <c r="AQ29" i="4"/>
  <c r="AQ30" i="4"/>
  <c r="AQ31" i="4"/>
  <c r="AQ32" i="4"/>
  <c r="G23" i="4"/>
  <c r="AP23" i="4" s="1"/>
  <c r="J107" i="8"/>
  <c r="J103" i="8"/>
  <c r="J102" i="8"/>
  <c r="J100" i="8"/>
  <c r="J122" i="8"/>
  <c r="J118" i="8"/>
  <c r="J117" i="8"/>
  <c r="J115" i="8"/>
  <c r="I108" i="8"/>
  <c r="H108" i="8"/>
  <c r="G108" i="8"/>
  <c r="F108" i="8"/>
  <c r="E108" i="8"/>
  <c r="D108" i="8"/>
  <c r="I105" i="8"/>
  <c r="H105" i="8"/>
  <c r="G105" i="8"/>
  <c r="F105" i="8"/>
  <c r="E105" i="8"/>
  <c r="D105" i="8"/>
  <c r="I123" i="8"/>
  <c r="H123" i="8"/>
  <c r="G123" i="8"/>
  <c r="F123" i="8"/>
  <c r="E123" i="8"/>
  <c r="D123" i="8"/>
  <c r="I120" i="8"/>
  <c r="H120" i="8"/>
  <c r="G120" i="8"/>
  <c r="F120" i="8"/>
  <c r="E120" i="8"/>
  <c r="D120" i="8"/>
  <c r="I138" i="8"/>
  <c r="H138" i="8"/>
  <c r="G138" i="8"/>
  <c r="F138" i="8"/>
  <c r="E138" i="8"/>
  <c r="D138" i="8"/>
  <c r="I135" i="8"/>
  <c r="H135" i="8"/>
  <c r="G135" i="8"/>
  <c r="F135" i="8"/>
  <c r="E135" i="8"/>
  <c r="D135" i="8"/>
  <c r="J137" i="8"/>
  <c r="J138" i="8"/>
  <c r="J134" i="8"/>
  <c r="J133" i="8"/>
  <c r="J132" i="8"/>
  <c r="J130" i="8"/>
  <c r="D140" i="8"/>
  <c r="G140" i="8"/>
  <c r="H140" i="8"/>
  <c r="F110" i="8"/>
  <c r="J120" i="8"/>
  <c r="J108" i="8"/>
  <c r="F140" i="8"/>
  <c r="J123" i="8"/>
  <c r="I140" i="8"/>
  <c r="E140" i="8"/>
  <c r="J105" i="8"/>
  <c r="E110" i="8"/>
  <c r="G110" i="8"/>
  <c r="H110" i="8"/>
  <c r="I110" i="8"/>
  <c r="D110" i="8"/>
  <c r="D125" i="8"/>
  <c r="E125" i="8"/>
  <c r="F125" i="8"/>
  <c r="G125" i="8"/>
  <c r="H125" i="8"/>
  <c r="I125" i="8"/>
  <c r="J135" i="8"/>
  <c r="E60" i="6"/>
  <c r="F60" i="6"/>
  <c r="G60" i="6"/>
  <c r="D60" i="6"/>
  <c r="D61" i="6" s="1"/>
  <c r="D66" i="6" s="1"/>
  <c r="F46" i="6"/>
  <c r="G46" i="6"/>
  <c r="D46" i="6"/>
  <c r="D26" i="6"/>
  <c r="E26" i="6"/>
  <c r="F26" i="6"/>
  <c r="F29" i="6" s="1"/>
  <c r="G26" i="6"/>
  <c r="G29" i="6" s="1"/>
  <c r="E19" i="6"/>
  <c r="F19" i="6"/>
  <c r="D19" i="6"/>
  <c r="D29" i="6" s="1"/>
  <c r="AP14" i="4"/>
  <c r="AP29" i="4"/>
  <c r="AP30" i="4"/>
  <c r="AP31" i="4"/>
  <c r="AP32" i="4"/>
  <c r="AM30" i="4"/>
  <c r="AN30" i="4"/>
  <c r="AO30" i="4"/>
  <c r="AM31" i="4"/>
  <c r="AN31" i="4"/>
  <c r="AO31" i="4"/>
  <c r="AM32" i="4"/>
  <c r="AN32" i="4"/>
  <c r="AO32" i="4"/>
  <c r="AN29" i="4"/>
  <c r="AO29" i="4"/>
  <c r="AM29" i="4"/>
  <c r="AO21" i="4"/>
  <c r="AO20" i="4"/>
  <c r="AN20" i="4"/>
  <c r="AN21" i="4"/>
  <c r="AN22" i="4"/>
  <c r="AO22" i="4"/>
  <c r="AN23" i="4"/>
  <c r="AO23" i="4"/>
  <c r="AM23" i="4"/>
  <c r="AM22" i="4"/>
  <c r="AM21" i="4"/>
  <c r="AM20" i="4"/>
  <c r="J140" i="8"/>
  <c r="J125" i="8"/>
  <c r="J110" i="8"/>
  <c r="AP22" i="4"/>
  <c r="AP12" i="4"/>
  <c r="AP21" i="4"/>
  <c r="AP11" i="4"/>
  <c r="AP13" i="4"/>
  <c r="AP10" i="4"/>
  <c r="D95" i="8"/>
  <c r="E95" i="8"/>
  <c r="F95" i="8"/>
  <c r="H95" i="8"/>
  <c r="I95" i="8"/>
  <c r="G95" i="8"/>
  <c r="J95" i="8"/>
  <c r="G61" i="6" l="1"/>
  <c r="G66" i="6" s="1"/>
  <c r="P61" i="6"/>
  <c r="P66" i="6" s="1"/>
  <c r="E29" i="6"/>
  <c r="E61" i="6" s="1"/>
  <c r="E66" i="6" s="1"/>
  <c r="O61" i="6"/>
  <c r="O66" i="6" s="1"/>
  <c r="F61" i="6"/>
  <c r="F66" i="6" s="1"/>
  <c r="X61" i="6"/>
  <c r="X66" i="6" s="1"/>
  <c r="Y61" i="6"/>
  <c r="Y66" i="6" s="1"/>
  <c r="Q61" i="6"/>
  <c r="Q66" i="6" s="1"/>
  <c r="Z61" i="6"/>
  <c r="Z66" i="6" s="1"/>
  <c r="U61" i="6"/>
  <c r="U66" i="6" s="1"/>
  <c r="N61" i="6"/>
  <c r="N66" i="6" s="1"/>
  <c r="S61" i="6"/>
  <c r="S66" i="6" s="1"/>
  <c r="AD66" i="6"/>
  <c r="J13" i="8"/>
  <c r="J18" i="8"/>
  <c r="AK59" i="5"/>
  <c r="AK61" i="5" s="1"/>
  <c r="AK27" i="5"/>
  <c r="AO18" i="8"/>
</calcChain>
</file>

<file path=xl/sharedStrings.xml><?xml version="1.0" encoding="utf-8"?>
<sst xmlns="http://schemas.openxmlformats.org/spreadsheetml/2006/main" count="1795" uniqueCount="500">
  <si>
    <t>Aktywa</t>
  </si>
  <si>
    <t>Wartości niematerialne</t>
  </si>
  <si>
    <t>Rzeczowe aktywa trwałe</t>
  </si>
  <si>
    <t>Aktywa z tytułu prawa do użytkowania</t>
  </si>
  <si>
    <t>Inwestycje w jednostkach zależnych</t>
  </si>
  <si>
    <t>Należności i pożyczki</t>
  </si>
  <si>
    <t>Aktywa z tytułu odroczonego podatku dochodowego</t>
  </si>
  <si>
    <t>Aktywa trwałe</t>
  </si>
  <si>
    <t>Aktywa obrotowe</t>
  </si>
  <si>
    <t>Zapasy</t>
  </si>
  <si>
    <t>Należności z tytułu dostaw i usług oraz pozostałe należności</t>
  </si>
  <si>
    <t>Pozostałe krótkoterminowe aktywa finansowe</t>
  </si>
  <si>
    <t>Krótkoterminowe rozliczenia międzyokresowe</t>
  </si>
  <si>
    <t>Środki pieniężne i ich ekwiwalenty</t>
  </si>
  <si>
    <t>Aktywa razem</t>
  </si>
  <si>
    <t>Pasywa</t>
  </si>
  <si>
    <t>Kapitał własny</t>
  </si>
  <si>
    <t>Kapitał podstawowy</t>
  </si>
  <si>
    <t>Akcje własne (-)</t>
  </si>
  <si>
    <t>Kapitał ze sprzedaży akcji powyżej ich wartości nominalnej</t>
  </si>
  <si>
    <t xml:space="preserve">Kapitał z tytułu płatności w formie akcji </t>
  </si>
  <si>
    <t>Kapitał rezerwowy</t>
  </si>
  <si>
    <t>Zyski (straty) zatrzymane:</t>
  </si>
  <si>
    <t>- zysk (strata) z lat ubiegłych</t>
  </si>
  <si>
    <t>- zysk (strata) netto przypadający
akcjonariuszom jednostki dominującej</t>
  </si>
  <si>
    <t>Zobowiązania długoterminowe</t>
  </si>
  <si>
    <t>Kredyty, pożyczki, inne instrumenty dłużne</t>
  </si>
  <si>
    <t>Zobowiązania z tytułu leasingu</t>
  </si>
  <si>
    <t>Rezerwa z tytułu odroczonego podatku dochodowego</t>
  </si>
  <si>
    <t>Zobowiązania i rezerwy z tytułu świadczeń pracowniczych</t>
  </si>
  <si>
    <t>Zobowiązania krótkoterminowe</t>
  </si>
  <si>
    <t>Zobowiązania z tytułu dostaw i usług oraz pozostałe zobowiązania</t>
  </si>
  <si>
    <t>Zobowiązania z tytułu bieżącego podatku dochodowego</t>
  </si>
  <si>
    <t>Zobowiązania razem</t>
  </si>
  <si>
    <t>Pasywa razem</t>
  </si>
  <si>
    <t>Działalność kontynuowana</t>
  </si>
  <si>
    <t>Przychody ze sprzedaży</t>
  </si>
  <si>
    <t>Przychody ze sprzedaży produktów i usług</t>
  </si>
  <si>
    <t>Przychody ze sprzedaży towarów i materiałów</t>
  </si>
  <si>
    <t>Koszty działalności operacyjnej</t>
  </si>
  <si>
    <t>Amortyzacja</t>
  </si>
  <si>
    <t>Zużycie materiałów i energii</t>
  </si>
  <si>
    <t>Usługi obce</t>
  </si>
  <si>
    <t>Podatki i opłaty</t>
  </si>
  <si>
    <t>Wynagrodzenia i świadczenia na rzecz pracowników</t>
  </si>
  <si>
    <t>Pozostałe koszty rodzajowe</t>
  </si>
  <si>
    <t>Wartość sprzedanych towarów i materiałów</t>
  </si>
  <si>
    <t>Pozostałe przychody operacyjne</t>
  </si>
  <si>
    <t>Pozostałe koszty operacyjne</t>
  </si>
  <si>
    <t>Przychody finansowe</t>
  </si>
  <si>
    <t>Koszty finansowe</t>
  </si>
  <si>
    <t>Podatek dochodowy</t>
  </si>
  <si>
    <t>`</t>
  </si>
  <si>
    <t>ZYSK (STRATA) NETTO NA JEDNĄ AKCJĘ</t>
  </si>
  <si>
    <t>Pozostałe całkowite dochody</t>
  </si>
  <si>
    <t>Pozycje nie przenoszone do wyniku finansowego</t>
  </si>
  <si>
    <t>Pozycje przenoszone do wyniku finansowego</t>
  </si>
  <si>
    <t>Całkowite dochody</t>
  </si>
  <si>
    <t>Przepływy środków pieniężnych z działalności operacyjnej</t>
  </si>
  <si>
    <t>Zysk (strata) przed opodatkowaniem</t>
  </si>
  <si>
    <t>Amortyzacja i odpisy aktualizujące rzeczowe aktywa trwałe</t>
  </si>
  <si>
    <t>Amortyzacja i odpisy aktualizujące wartości niematerialne</t>
  </si>
  <si>
    <t>Amortyzacja aktywa z tytułu prawa do użytkowania</t>
  </si>
  <si>
    <t>Zysk (strata) ze sprzedaży niefinansowych aktywów trwałych</t>
  </si>
  <si>
    <t>Zyski (straty) z tytułu różnic kursowych</t>
  </si>
  <si>
    <t>Koszty odsetek</t>
  </si>
  <si>
    <t>Inne korekty</t>
  </si>
  <si>
    <t>Korekty razem</t>
  </si>
  <si>
    <t>Zmiana stanu zapasów</t>
  </si>
  <si>
    <t>Zmiana stanu należności</t>
  </si>
  <si>
    <t>Zmiana stanu zobowiązań</t>
  </si>
  <si>
    <t>Zmiana stanu rezerw i rozliczeń międzyokresowych</t>
  </si>
  <si>
    <t>Zmiany w kapitale obrotowym</t>
  </si>
  <si>
    <t>Zapłacony podatek dochodowy</t>
  </si>
  <si>
    <t>Środki pieniężne netto z działalności operacyjnej</t>
  </si>
  <si>
    <t>Przepływy środków pieniężnych z działalności inwestycyjnej</t>
  </si>
  <si>
    <t>Wydatki na nabycie wartości niematerialnych</t>
  </si>
  <si>
    <t>Wpływy ze sprzedaży wartości niematerialnych</t>
  </si>
  <si>
    <t>Wydatki na nabycie rzeczowych aktywów trwałych</t>
  </si>
  <si>
    <t>Wpływy ze sprzedaży rzeczowych aktywów trwałych</t>
  </si>
  <si>
    <t>Otrzymane spłaty pożyczek udzielonych</t>
  </si>
  <si>
    <t>Wpływy z otrzymanych dotacji rządowych</t>
  </si>
  <si>
    <t>Otrzymane odsetki</t>
  </si>
  <si>
    <t>Środki pieniężne netto z działalności inwestycyjnej</t>
  </si>
  <si>
    <t>Przepływy środków pieniężnych z działalności finansowej</t>
  </si>
  <si>
    <t>Wpływy netto z tytułu emisji akcji</t>
  </si>
  <si>
    <t>Inne wpływy finansowe</t>
  </si>
  <si>
    <t>Wpływy z tytułu zaciągnięcia kredytów i pożyczek</t>
  </si>
  <si>
    <t>Spłaty kredytów i pożyczek</t>
  </si>
  <si>
    <t xml:space="preserve">Spłata zobowiązań z tytułu leasingu </t>
  </si>
  <si>
    <t>Wydatki na emisje akcji</t>
  </si>
  <si>
    <t>Odsetki zapłacone</t>
  </si>
  <si>
    <t>Inne wydatki finansowe ( prowizje)</t>
  </si>
  <si>
    <t>Środki pieniężne netto z działalności finansowej</t>
  </si>
  <si>
    <t>Zmiana netto stanu środków pieniężnych i ich ekwiwalentów</t>
  </si>
  <si>
    <t>Środki pieniężne i ich ekwiwalenty na początek okresu</t>
  </si>
  <si>
    <t xml:space="preserve">        Zmiana stanu z tytułu różnic kursowych</t>
  </si>
  <si>
    <t>Środki pieniężne i ich ekwiwalenty na koniec okresu</t>
  </si>
  <si>
    <t>Net Revenues</t>
  </si>
  <si>
    <t>sale of products and services</t>
  </si>
  <si>
    <t>Operating Costs</t>
  </si>
  <si>
    <t>NET PROFIT (LOSS) PER SHARE</t>
  </si>
  <si>
    <t>Taxes and fees</t>
  </si>
  <si>
    <t>Personal costs</t>
  </si>
  <si>
    <t>Cost of goods sold</t>
  </si>
  <si>
    <t>Other operating income</t>
  </si>
  <si>
    <t>Financial income</t>
  </si>
  <si>
    <t>Other operating costs</t>
  </si>
  <si>
    <t>Income tax</t>
  </si>
  <si>
    <t>Gross profit on sales</t>
  </si>
  <si>
    <t>Net profit</t>
  </si>
  <si>
    <t>Continued operations</t>
  </si>
  <si>
    <t>from continued operations</t>
  </si>
  <si>
    <t>Podstawowy średnioważony zysk na akcję</t>
  </si>
  <si>
    <t>Rozwodniony średnioważony zysk na akcję</t>
  </si>
  <si>
    <t>basic weighted avg profit per share</t>
  </si>
  <si>
    <t>diluted weighted avg profit per share</t>
  </si>
  <si>
    <t>TOTAL IMPREHENSIVE INCOME</t>
  </si>
  <si>
    <t>Other imprehensive income</t>
  </si>
  <si>
    <t>Sprawozdanie z wyniku</t>
  </si>
  <si>
    <t>Średni kurs PLN / EUR w okresie</t>
  </si>
  <si>
    <t>X</t>
  </si>
  <si>
    <t>PLN / EUR avg echange rate</t>
  </si>
  <si>
    <t>Assets</t>
  </si>
  <si>
    <t>Intangible assets</t>
  </si>
  <si>
    <t>Tangible fixed assets</t>
  </si>
  <si>
    <t>Right to use assets</t>
  </si>
  <si>
    <t>Deffered tax income assets</t>
  </si>
  <si>
    <t>Receivables and loans</t>
  </si>
  <si>
    <t>Cash and cash equivalents</t>
  </si>
  <si>
    <t>Total assets</t>
  </si>
  <si>
    <t>Liabilities</t>
  </si>
  <si>
    <t>Other short-term financial assets</t>
  </si>
  <si>
    <t>Short-term accruals</t>
  </si>
  <si>
    <t>Trade and other receivables</t>
  </si>
  <si>
    <t>Inventories</t>
  </si>
  <si>
    <t>Investments in subsidiaries</t>
  </si>
  <si>
    <t>Trade and other liabilities</t>
  </si>
  <si>
    <t>Total equity</t>
  </si>
  <si>
    <t>Lease liabilities</t>
  </si>
  <si>
    <t>Current liabilities</t>
  </si>
  <si>
    <t>Current assets</t>
  </si>
  <si>
    <t>Non-current assets</t>
  </si>
  <si>
    <t>Non-current liabilities</t>
  </si>
  <si>
    <t>Share capital</t>
  </si>
  <si>
    <t>Reserve capital</t>
  </si>
  <si>
    <t>Current tax liabilities</t>
  </si>
  <si>
    <t>Total liabilities</t>
  </si>
  <si>
    <t>Total equity and liabilities</t>
  </si>
  <si>
    <t>Sprawozdanie z przepływów pieniężnych</t>
  </si>
  <si>
    <t>Profit (loss) before tax</t>
  </si>
  <si>
    <t>Cash flows from operations</t>
  </si>
  <si>
    <t>Cash flows from operating activities</t>
  </si>
  <si>
    <t>Cash flows from financing activities</t>
  </si>
  <si>
    <t>Sprawozdanie z sytuacji finansowej</t>
  </si>
  <si>
    <t>Balance Sheet statements</t>
  </si>
  <si>
    <t>Cash flow statements</t>
  </si>
  <si>
    <t>Kurs PLN / EUR na koniec okresu</t>
  </si>
  <si>
    <t>PLN / EUR exchange rate</t>
  </si>
  <si>
    <t>2. Profit &amp; Loss</t>
  </si>
  <si>
    <t>1. Financial Statements</t>
  </si>
  <si>
    <t>3. Balance Sheet</t>
  </si>
  <si>
    <t>4. Cash flow</t>
  </si>
  <si>
    <t>Saldo na dzień 01.01.2021 r.</t>
  </si>
  <si>
    <t>Emisja akcji</t>
  </si>
  <si>
    <t>Wycena programu płatności akcjami</t>
  </si>
  <si>
    <t>Przekazanie wyniku finansowego na kapitał</t>
  </si>
  <si>
    <t>Razem transakcje z właścicielami</t>
  </si>
  <si>
    <t>Całkowite Dochody</t>
  </si>
  <si>
    <t>Kapitał z tytułu płatności w formie akcji</t>
  </si>
  <si>
    <t>Zyski(straty) zatrzymane</t>
  </si>
  <si>
    <t>Razem</t>
  </si>
  <si>
    <t>5. Equity Changes</t>
  </si>
  <si>
    <t>Zysk netto za okres od 01.01 do 31.12.2021 roku</t>
  </si>
  <si>
    <t>Interim statement of comprehensive income</t>
  </si>
  <si>
    <t>Cash flow from operating activities</t>
  </si>
  <si>
    <t>Cash flows from investment activities</t>
  </si>
  <si>
    <t>Net change in cash and cash equivalents</t>
  </si>
  <si>
    <t>tys. PLN (thous. PLN)</t>
  </si>
  <si>
    <t>tys. EUR (thous.EUR)</t>
  </si>
  <si>
    <t>sale of goods and raw materials</t>
  </si>
  <si>
    <t>Depreciation and amortisation</t>
  </si>
  <si>
    <t>Raw materials and energy</t>
  </si>
  <si>
    <t>Third party services</t>
  </si>
  <si>
    <t>Other costs by kind</t>
  </si>
  <si>
    <t>Financial costs</t>
  </si>
  <si>
    <t>Other items not transferred to net profit</t>
  </si>
  <si>
    <t>Other items transferred to net profit</t>
  </si>
  <si>
    <t>SELECTED FINANCIAL DATA FROM FINANCIAL STATEMENTS</t>
  </si>
  <si>
    <t>Statutory reserve funds</t>
  </si>
  <si>
    <t>Share-based payments reserve</t>
  </si>
  <si>
    <t>Retained earnings</t>
  </si>
  <si>
    <t>- from previous periods</t>
  </si>
  <si>
    <t>- net profit</t>
  </si>
  <si>
    <t>Deferred tax liabilities</t>
  </si>
  <si>
    <t>Liabilities and provisions for employee benefits</t>
  </si>
  <si>
    <t>Loans and borrowings</t>
  </si>
  <si>
    <t>Statement of cashflows</t>
  </si>
  <si>
    <t>Depreciation and impairment losses on property, plant and equipment</t>
  </si>
  <si>
    <t>Amortisation and impairment losses on intangible assets</t>
  </si>
  <si>
    <t>Amortisation of right-of-use assets</t>
  </si>
  <si>
    <t>Gain (loss) on sale of non-financial fixed assets</t>
  </si>
  <si>
    <t>Foreign exchange gains (losses)</t>
  </si>
  <si>
    <t>Interest expense</t>
  </si>
  <si>
    <t>Other adjustments</t>
  </si>
  <si>
    <t>Total adjustments</t>
  </si>
  <si>
    <t>Change in inventories</t>
  </si>
  <si>
    <t>Change in receivables</t>
  </si>
  <si>
    <t>Change in liabilities</t>
  </si>
  <si>
    <t>Change in provisions and accruals</t>
  </si>
  <si>
    <t>Changes in working capital</t>
  </si>
  <si>
    <t>Income tax paid</t>
  </si>
  <si>
    <t>Net cash from operating activities</t>
  </si>
  <si>
    <t>Acquisition of intangible assets</t>
  </si>
  <si>
    <t>Proceeds from sale of intangible assets</t>
  </si>
  <si>
    <t>Acquisition of tangible fixed assets</t>
  </si>
  <si>
    <t>Proceeds from sale of property, plant and equipment</t>
  </si>
  <si>
    <t>Repayments of loans received</t>
  </si>
  <si>
    <t>Proceeds from government grants received</t>
  </si>
  <si>
    <t>Interest received</t>
  </si>
  <si>
    <t>Net cash from investment activities</t>
  </si>
  <si>
    <t>Net proceeds from issue of shares</t>
  </si>
  <si>
    <t>Other financial inflows</t>
  </si>
  <si>
    <t>Proceeds from credit and loans</t>
  </si>
  <si>
    <t>Repayment of credits and loans</t>
  </si>
  <si>
    <t xml:space="preserve">Repayment of lease liabilities </t>
  </si>
  <si>
    <t>Expenditure on the issue of shares</t>
  </si>
  <si>
    <t>Interest paid</t>
  </si>
  <si>
    <t>Other financial expenses (commissions)</t>
  </si>
  <si>
    <t>Net cash from financing activities</t>
  </si>
  <si>
    <t>Cash and cash equivalents at beginning of period</t>
  </si>
  <si>
    <t xml:space="preserve">        Change due to exchange differences</t>
  </si>
  <si>
    <t>Cash and cash equivalents at the end of the period</t>
  </si>
  <si>
    <t>Zyski (straty) zatrzymane</t>
  </si>
  <si>
    <t>Own shares</t>
  </si>
  <si>
    <t>Total</t>
  </si>
  <si>
    <t>Balance as of 01.01.2021</t>
  </si>
  <si>
    <t>Shares issue</t>
  </si>
  <si>
    <t>ESOP valuation</t>
  </si>
  <si>
    <t>Transfer of net result to reserve capital</t>
  </si>
  <si>
    <t>Total transactions with shareholders</t>
  </si>
  <si>
    <t>Total incomes</t>
  </si>
  <si>
    <t>Długoterminowe rozliczenia międzyokresowe</t>
  </si>
  <si>
    <t>Saldo na dzień 01.01.2022 r.</t>
  </si>
  <si>
    <t>Balance as of 01.01.2022</t>
  </si>
  <si>
    <t>Spłata zobowiązań z tytułu faktoringu odwrotnego</t>
  </si>
  <si>
    <t>Repayment of reverse factoring</t>
  </si>
  <si>
    <t>Long-term prepayments</t>
  </si>
  <si>
    <t>Long-term accruals</t>
  </si>
  <si>
    <t>Przychody z odsetek i dywidend</t>
  </si>
  <si>
    <t>Interest and dividend income</t>
  </si>
  <si>
    <t>w okresie od 01.01 do 31.12.2022 r.</t>
  </si>
  <si>
    <t>In the period from 01.01 till 31.12.2022</t>
  </si>
  <si>
    <t>Saldo na dzień 31.12.2022 r.</t>
  </si>
  <si>
    <t>Balance as of 31.12.2022</t>
  </si>
  <si>
    <t>w okresie od 01.01 do 31.12.2021 r.</t>
  </si>
  <si>
    <t>Saldo na dzień 31.12.2021 r.</t>
  </si>
  <si>
    <t>Balance as of 31.12.2021</t>
  </si>
  <si>
    <t>In the period from 01.01 till 31.12.2021</t>
  </si>
  <si>
    <t>Pożyczki</t>
  </si>
  <si>
    <t>Loans</t>
  </si>
  <si>
    <t>Pożyczki udzielone</t>
  </si>
  <si>
    <t>FY19</t>
  </si>
  <si>
    <t>FY20</t>
  </si>
  <si>
    <t>FY21</t>
  </si>
  <si>
    <t>FY22</t>
  </si>
  <si>
    <t>FY 21</t>
  </si>
  <si>
    <t>FY 22</t>
  </si>
  <si>
    <t>Q1</t>
  </si>
  <si>
    <t>Q2</t>
  </si>
  <si>
    <t>Q3</t>
  </si>
  <si>
    <t>Q4</t>
  </si>
  <si>
    <t>FY18</t>
  </si>
  <si>
    <t>FY17</t>
  </si>
  <si>
    <t>w okresie od 01.01 do 31.12.2020 r.</t>
  </si>
  <si>
    <t>In the period from 01.01 till 31.12.2020</t>
  </si>
  <si>
    <t>Saldo na dzień 01.01.2020 r.</t>
  </si>
  <si>
    <t>Balance as of 01.01.2020</t>
  </si>
  <si>
    <t>Zysk netto za okres od 01.01 do 31.12.2020 roku</t>
  </si>
  <si>
    <t>Saldo na dzień 31.12.2020 r.</t>
  </si>
  <si>
    <t>Balance as of 31.12.2020</t>
  </si>
  <si>
    <t>w okresie od 01.01 do 31.12.2019 r.</t>
  </si>
  <si>
    <t>In the period from 01.01 till 31.12.2019</t>
  </si>
  <si>
    <t>Saldo na dzień 01.01.2019 r.</t>
  </si>
  <si>
    <t>Balance as of 01.01.2019</t>
  </si>
  <si>
    <t>Zysk netto za okres od 01.01 do 31.12.2019 roku</t>
  </si>
  <si>
    <t>Saldo na dzień 31.12.2019 r.</t>
  </si>
  <si>
    <t>Balance as of 31.12.2019</t>
  </si>
  <si>
    <t>w okresie od 01.01 do 31.12.2018 r.</t>
  </si>
  <si>
    <t>In the period from 01.01 till 31.12.2018</t>
  </si>
  <si>
    <t>Saldo na dzień 01.01.2018 r.</t>
  </si>
  <si>
    <t>Balance as of 01.01.2018</t>
  </si>
  <si>
    <t>Zysk netto za okres od 01.01 do 31.12.2018 roku</t>
  </si>
  <si>
    <t>Saldo na dzień 31.12.2018 r.</t>
  </si>
  <si>
    <t>Balance as of 31.12.2018</t>
  </si>
  <si>
    <t>w okresie od 01.01 do 31.12.2017 r.</t>
  </si>
  <si>
    <t>In the period from 01.01 till 31.12.2017</t>
  </si>
  <si>
    <t>Saldo na dzień 01.01.2017 r.</t>
  </si>
  <si>
    <t>Balance as of 01.01.2017</t>
  </si>
  <si>
    <t>Zysk netto za okres od 01.01 do 31.12.2017 roku</t>
  </si>
  <si>
    <t>Saldo na dzień 31.12.2017 r.</t>
  </si>
  <si>
    <t>Balance as of 31.12.2017</t>
  </si>
  <si>
    <t>Należności z tytułu bieżącego podatku dochodowego</t>
  </si>
  <si>
    <t>SPRAWOZDANIE Z WYNIKU (WARIANT PORÓWNAWCZY)</t>
  </si>
  <si>
    <t xml:space="preserve"> JEDNOSTKOWE SPRAWOZDANIE Z SYTUACJI FINANSOWEJ</t>
  </si>
  <si>
    <t>Statement of financial position</t>
  </si>
  <si>
    <t>SPRAWOZDANIE Z PRZEPŁYWÓW PIENIĘŻNYCH  (METODA POŚREDNIA)</t>
  </si>
  <si>
    <t>Statement of changes in equity</t>
  </si>
  <si>
    <t>SKRÓCONE JEDNOSTKOWE SPRAWOZDANIE Z WYNIKU I POZOSTAŁYCH CAŁKOWITYCH DOCHODÓW</t>
  </si>
  <si>
    <t>Statement of comprehensive income and other incomes</t>
  </si>
  <si>
    <t xml:space="preserve">Statement of comprehensive income </t>
  </si>
  <si>
    <t>Current income tax receivables</t>
  </si>
  <si>
    <t>Zysk netto za okres od 01.01 do 31.12.2022 roku</t>
  </si>
  <si>
    <t>Saldo na dzień 01.01.2022 roku</t>
  </si>
  <si>
    <t>Saldo na dzień 01.04.2022 roku</t>
  </si>
  <si>
    <t>Saldo na dzień 01.07.2022 roku</t>
  </si>
  <si>
    <t>Saldo na dzień 01.10.2022 roku</t>
  </si>
  <si>
    <t>Razem całkowite dochody</t>
  </si>
  <si>
    <t>Saldo na dzień 31.03.2022 roku</t>
  </si>
  <si>
    <t>Saldo na dzień 30.09.2022 roku</t>
  </si>
  <si>
    <t>Saldo na dzień 31.12.2022 roku</t>
  </si>
  <si>
    <t>Saldo na dzień 01.01.2021 roku</t>
  </si>
  <si>
    <t>Saldo na dzień 01.04.2021 roku</t>
  </si>
  <si>
    <t>Saldo na dzień 01.07.2021 roku</t>
  </si>
  <si>
    <t>Saldo na dzień 01.10.2021 roku</t>
  </si>
  <si>
    <t>Saldo na dzień 31.03.2021 roku</t>
  </si>
  <si>
    <t>Saldo na dzień 30.09.2021 roku</t>
  </si>
  <si>
    <t>Saldo na dzień 31.12.2021 roku</t>
  </si>
  <si>
    <t>FY 20</t>
  </si>
  <si>
    <t>FY 19</t>
  </si>
  <si>
    <t>FY 18</t>
  </si>
  <si>
    <t>FY 17</t>
  </si>
  <si>
    <t>Balance as of 31.03.2022</t>
  </si>
  <si>
    <t xml:space="preserve">Zysk (strata) netto </t>
  </si>
  <si>
    <t>w okresie od 01.01 do 31.03.2022 r.</t>
  </si>
  <si>
    <t>w okresie od 01.01 do 31.03.2021 r.</t>
  </si>
  <si>
    <t>In the period from 01.01 till 31.03.2021</t>
  </si>
  <si>
    <t>Balance as of 31.03.2021</t>
  </si>
  <si>
    <t>Balance as of 01.04.2022</t>
  </si>
  <si>
    <t>Balance as of 01.04.2021</t>
  </si>
  <si>
    <t>Balance as of 30.09.2022</t>
  </si>
  <si>
    <t>Balance as of 30.09.2021</t>
  </si>
  <si>
    <t>Balance as of 01.07.2022</t>
  </si>
  <si>
    <t>Balance as of 01.10.2022</t>
  </si>
  <si>
    <t>Balance as of 01.10.2021</t>
  </si>
  <si>
    <t>In the period from 01.01 till 31.03.2022</t>
  </si>
  <si>
    <t>w okresie od 01.07 do 30.09.2022 r.</t>
  </si>
  <si>
    <t>w okresie od 01.07 do 30.09.2021 r.</t>
  </si>
  <si>
    <t>In the period from 01.07 till 30.09.2022</t>
  </si>
  <si>
    <t>In the period from 01.07 till 30.09.2021</t>
  </si>
  <si>
    <t>w okresie od 01.10 do 31.12.2022 r.</t>
  </si>
  <si>
    <t>In the period from 01.10 till 31.12.2022</t>
  </si>
  <si>
    <t>w okresie od 01.10 do 31.12.2021 r.</t>
  </si>
  <si>
    <t>In the period from 01.10 till 31.12.2021</t>
  </si>
  <si>
    <t>Pozostałe</t>
  </si>
  <si>
    <t>Other</t>
  </si>
  <si>
    <t>Zysk / (Strata) brutto ze sprzedaży</t>
  </si>
  <si>
    <t>Zysk / (Strata) z działalności operacyjnej</t>
  </si>
  <si>
    <t>Zysk / (Strata) przed opodatkowaniem</t>
  </si>
  <si>
    <t>Zysk (Strata) netto</t>
  </si>
  <si>
    <t>Net / (Loss) profit</t>
  </si>
  <si>
    <t>Profit / (Loss) before tax</t>
  </si>
  <si>
    <t>Operating profit / (loss) (EBIT)</t>
  </si>
  <si>
    <t>Zysk / (Strata) netto</t>
  </si>
  <si>
    <t>Net Profit / (Loss)</t>
  </si>
  <si>
    <t>FY 23</t>
  </si>
  <si>
    <t>Saldo na dzień 01.01.2023 r.</t>
  </si>
  <si>
    <t>Balance as of 01.01.2023</t>
  </si>
  <si>
    <t>Balance as of 31.03.2023</t>
  </si>
  <si>
    <t>w okresie od 01.01 do 31.03.2023 r.</t>
  </si>
  <si>
    <t>w okresie od 01.07 do 30.09.2023 r.</t>
  </si>
  <si>
    <t>w okresie od 01.10 do 31.12.2023 r.</t>
  </si>
  <si>
    <t>In the period from 01.01 till 31.03.2023</t>
  </si>
  <si>
    <t>In the period from 01.07 till 30.09.2023</t>
  </si>
  <si>
    <t>In the period from 01.10 till 31.12.2023</t>
  </si>
  <si>
    <t>Saldo na dzień 01.01.2023 roku</t>
  </si>
  <si>
    <t>Saldo na dzień 01.04.2023 roku</t>
  </si>
  <si>
    <t>Balance as of 01.04.2023</t>
  </si>
  <si>
    <t>Saldo na dzień 01.07.2023 roku</t>
  </si>
  <si>
    <t>Balance as of 01.07.2023</t>
  </si>
  <si>
    <t>Saldo na dzień 01.10.2023 roku</t>
  </si>
  <si>
    <t>Balance as of 01.10.2023</t>
  </si>
  <si>
    <t>Saldo na dzień 31.03.2023 roku</t>
  </si>
  <si>
    <t>Saldo na dzień 30.09.2023 roku</t>
  </si>
  <si>
    <t>Balance as of 30.09.2023</t>
  </si>
  <si>
    <t>Saldo na dzień 31.12.2023 roku</t>
  </si>
  <si>
    <t>Balance as of 31.12.2023</t>
  </si>
  <si>
    <t>w okresie od 01.01 do 31.12.2023 r.</t>
  </si>
  <si>
    <t>In the period from 01.01 till 31.12.2023</t>
  </si>
  <si>
    <t>Loans granted</t>
  </si>
  <si>
    <t>Wartość firmy</t>
  </si>
  <si>
    <t>Company value</t>
  </si>
  <si>
    <t>Pochodne instrumenty finansowe</t>
  </si>
  <si>
    <t>Derivative financial instruments</t>
  </si>
  <si>
    <t xml:space="preserve">Środki pieniężne nabytej Zorganizowanej Części Przedsiębiorstwa </t>
  </si>
  <si>
    <t>Cash from the acquired Organized Part of the Enterprise</t>
  </si>
  <si>
    <t>Zapłata warunkowa w połączeniu jednostek</t>
  </si>
  <si>
    <t>Contingent consideration in a business combination</t>
  </si>
  <si>
    <t>Saldo na dzień 30.06.2021 roku</t>
  </si>
  <si>
    <t>Saldo na dzień 30.06.2022 roku</t>
  </si>
  <si>
    <t>Balance as of 30.06.2021</t>
  </si>
  <si>
    <t>Balance as of 30.06.2022</t>
  </si>
  <si>
    <t>Balance as of 30.06.2023</t>
  </si>
  <si>
    <t>Saldo na dzień 30.06.2023 roku</t>
  </si>
  <si>
    <t>w okresie od 01.04 do 30.06.2023 r.</t>
  </si>
  <si>
    <t>In the period from 01.04 till 30.06.2023</t>
  </si>
  <si>
    <t>In the period from 01.04 till 30.06.2021</t>
  </si>
  <si>
    <t>w okresie od 01.04 do 30.06.2021 r.</t>
  </si>
  <si>
    <t>In the period from 01.04 till 30.06.2022</t>
  </si>
  <si>
    <t>w okresie od 01.04 do 30.06.2022 r.</t>
  </si>
  <si>
    <t>Zysk (Starta) z działalności operacyjnej</t>
  </si>
  <si>
    <t>Zysk (Starta) przed opodatkowaniem</t>
  </si>
  <si>
    <t>Zysk (Starta) netto</t>
  </si>
  <si>
    <t>Podstawowy średnioważony Zysk (Starta) na akcję</t>
  </si>
  <si>
    <t>Rozwodniony średnioważony Zysk (Starta) na akcję</t>
  </si>
  <si>
    <t>Operating profit (loss) (EBIT)</t>
  </si>
  <si>
    <t>profit (loss) before tax</t>
  </si>
  <si>
    <t>Net profit (loss)</t>
  </si>
  <si>
    <t>basic weighted avg profit (loss) per share</t>
  </si>
  <si>
    <t>diluted weighted avg profit (loss) per share</t>
  </si>
  <si>
    <t>FY23</t>
  </si>
  <si>
    <t>Innwe wpływy inwestycyjne</t>
  </si>
  <si>
    <t>Other operational influences</t>
  </si>
  <si>
    <t>FY 24</t>
  </si>
  <si>
    <t>Saldo na dzień 31.12.2023 r.</t>
  </si>
  <si>
    <t>Saldo na dzień 01.01.2024 r.</t>
  </si>
  <si>
    <t>Balance as of 01.01.2024</t>
  </si>
  <si>
    <t>Saldo na dzień 01.01.2024 roku</t>
  </si>
  <si>
    <t>Saldo na dzień 01.04.2024 roku</t>
  </si>
  <si>
    <t>Balance as of 01.04.2024</t>
  </si>
  <si>
    <t>Saldo na dzień 01.07.2024 roku</t>
  </si>
  <si>
    <t>Balance as of 01.07.2024</t>
  </si>
  <si>
    <t>Saldo na dzień 01.10.2024 roku</t>
  </si>
  <si>
    <t>Balance as of 01.10.2024</t>
  </si>
  <si>
    <t>Balance as of 31.12.2024</t>
  </si>
  <si>
    <t>Saldo na dzień 31.03.2024 roku</t>
  </si>
  <si>
    <t>Balance as of 31.03.2024</t>
  </si>
  <si>
    <t>Saldo na dzień 30.06.2024 roku</t>
  </si>
  <si>
    <t>Balance as of 30.06.2024</t>
  </si>
  <si>
    <t>Saldo na dzień 30.09.2024 roku</t>
  </si>
  <si>
    <t>Balance as of 30.09.2024</t>
  </si>
  <si>
    <t>Saldo na dzień 31.12.2024 roku</t>
  </si>
  <si>
    <t>x</t>
  </si>
  <si>
    <t>w okresie od 01.01 do 31.12.2024 r.</t>
  </si>
  <si>
    <t>w okresie od 01.01 do 31.03.2024 r.</t>
  </si>
  <si>
    <t>w okresie od 01.04 do 30.06.2024 r.</t>
  </si>
  <si>
    <t>w okresie od 01.07 do 30.09.2024 r.</t>
  </si>
  <si>
    <t>w okresie od 01.10 do 31.12.2024 r.</t>
  </si>
  <si>
    <t>Q2*</t>
  </si>
  <si>
    <t>FY23*</t>
  </si>
  <si>
    <t>Q3*</t>
  </si>
  <si>
    <t>F24</t>
  </si>
  <si>
    <t>FY24</t>
  </si>
  <si>
    <t xml:space="preserve"> JEDNOSTKOWE SPRAWOZDANIE ZE ZMIAN W KAPITALE WŁASNYM</t>
  </si>
  <si>
    <t>Dane Finansowe Answear.com S.A. wg MSSF za lata 2017-2025</t>
  </si>
  <si>
    <t>Basic financial data of Answear.com SA under IFRS for the period 2017-2025</t>
  </si>
  <si>
    <t>FY 25</t>
  </si>
  <si>
    <t>WYBRANE DANE FINANSOWE DO ŚRÓDROCZNEGO JEDNOSTKOWEGO SPRAWOZDANIA FINANSOWEGO</t>
  </si>
  <si>
    <t>Saldo na dzień 31.12.2024 r.</t>
  </si>
  <si>
    <t>Saldo na dzień 31.12.2025 r.</t>
  </si>
  <si>
    <t>Balance as of 31.12.2025</t>
  </si>
  <si>
    <t>Saldo na dzień 01.01.2025 r.</t>
  </si>
  <si>
    <t>Balance as of 01.01.2025</t>
  </si>
  <si>
    <t>Saldo na dzień 01.01.2025 roku</t>
  </si>
  <si>
    <t>Saldo na dzień 01.04.2025 roku</t>
  </si>
  <si>
    <t>Balance as of 01.04.2025</t>
  </si>
  <si>
    <t>Saldo na dzień 01.07.2025 roku</t>
  </si>
  <si>
    <t>Balance as of 01.07.2025</t>
  </si>
  <si>
    <t>Saldo na dzień 01.10.2025 roku</t>
  </si>
  <si>
    <t>Balance as of 01.10.2025</t>
  </si>
  <si>
    <t>Saldo na dzień 31.03.2025 roku</t>
  </si>
  <si>
    <t>Balance as of 31.03.2025</t>
  </si>
  <si>
    <t>Saldo na dzień 30.06.2025 roku</t>
  </si>
  <si>
    <t>Balance as of 30.06.2025</t>
  </si>
  <si>
    <t>Saldo na dzień 30.09.2025 roku</t>
  </si>
  <si>
    <t>Balance as of 30.09.2025</t>
  </si>
  <si>
    <t>Saldo na dzień 31.12.2025 roku</t>
  </si>
  <si>
    <t>Zysk netto za okres od 01.01 do 31.12.2025 roku</t>
  </si>
  <si>
    <t>Zysk netto za okres od 01.01 do 31.12.2024 roku</t>
  </si>
  <si>
    <t>Zysk netto za okres od 01.01 do 31.12.2023 roku</t>
  </si>
  <si>
    <t>Q1*</t>
  </si>
  <si>
    <t>In the period from 01.01 till 31.12.2024</t>
  </si>
  <si>
    <t>In the period from 01.07 till 30.09.2024</t>
  </si>
  <si>
    <t>In the period from 01.01 till 31.03.2024</t>
  </si>
  <si>
    <t>In the period from 01.04 till 30.06.2024</t>
  </si>
  <si>
    <t>In the period from 01.10 till 31.12.2024</t>
  </si>
  <si>
    <t>In the period from 01.01 till 31.12.2025</t>
  </si>
  <si>
    <t>In the period from 01.01 till 31.03.2025</t>
  </si>
  <si>
    <t>In the period from 01.04 till 30.06.2025</t>
  </si>
  <si>
    <t>In the period from 01.07 till 30.09.2025</t>
  </si>
  <si>
    <t>In the period from 01.10 till 31.12.2025</t>
  </si>
  <si>
    <t>w okresie od 01.01 do 31.12.2025 r.</t>
  </si>
  <si>
    <t>w okresie od 01.01 do 31.03.2025 r.</t>
  </si>
  <si>
    <t>w okresie od 01.04 do 30.06.2025 r.</t>
  </si>
  <si>
    <t>w okresie od 01.07 do 30.09.2025 r.</t>
  </si>
  <si>
    <t>w okresie od 01.10 do 31.12.2025 r.</t>
  </si>
  <si>
    <t>*dane przekształcone -   Szczegóły dotyczące przekształcenia zostały zaprezentowane w punkcie Dodatkowe informacje do  sprawozdania finansowego</t>
  </si>
  <si>
    <t>F24*</t>
  </si>
  <si>
    <t>F25</t>
  </si>
  <si>
    <t>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</si>
</sst>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zł&quot;;[Red]\-#,##0\ &quot;zł&quot;"/>
    <numFmt numFmtId="44" formatCode="_-* #,##0.00\ &quot;zł&quot;_-;\-* #,##0.00\ &quot;zł&quot;_-;_-* &quot;-&quot;??\ &quot;zł&quot;_-;_-@_-"/>
    <numFmt numFmtId="164" formatCode="#,##0_);\(#,##0\);\-______"/>
    <numFmt numFmtId="165" formatCode="#,##0.00_);\(#,##0.00\);\-______"/>
    <numFmt numFmtId="166" formatCode="0.0000"/>
    <numFmt numFmtId="167" formatCode="_-* #,##0.00\ _z_ł_-;\-* #,##0.00\ _z_ł_-;_-* &quot;-&quot;??\ _z_ł_-;_-@_-"/>
    <numFmt numFmtId="168" formatCode="_(&quot;$&quot;* #,##0.00_);_(&quot;$&quot;* \(#,##0.00\);_(&quot;$&quot;* &quot;-&quot;??_);_(@_)"/>
    <numFmt numFmtId="169" formatCode="#,##0.0"/>
    <numFmt numFmtId="170" formatCode="_-* #,##0_-;\-* #,##0_-;_-* &quot;-&quot;??_-;_-@_-"/>
  </numFmts>
  <fonts count="5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2" tint="-0.74999237037263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name val="Helv"/>
    </font>
    <font>
      <sz val="10"/>
      <name val="MS Sans Serif"/>
      <family val="2"/>
      <charset val="238"/>
    </font>
    <font>
      <b/>
      <sz val="8"/>
      <name val="Univers (WN)"/>
    </font>
    <font>
      <sz val="10"/>
      <name val="Arial CE"/>
    </font>
    <font>
      <sz val="10"/>
      <name val="Tahoma"/>
      <family val="2"/>
      <charset val="238"/>
    </font>
    <font>
      <sz val="12"/>
      <name val="Tms Rmn"/>
    </font>
    <font>
      <sz val="10"/>
      <name val="Arial"/>
      <family val="2"/>
    </font>
    <font>
      <sz val="11"/>
      <color theme="1"/>
      <name val="Czcionka tekstu podstawowego"/>
      <family val="2"/>
      <charset val="238"/>
    </font>
    <font>
      <b/>
      <sz val="9"/>
      <color theme="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u val="singleAccounting"/>
      <sz val="9"/>
      <color theme="0"/>
      <name val="Calibri"/>
      <family val="2"/>
      <scheme val="minor"/>
    </font>
    <font>
      <u val="singleAccounting"/>
      <sz val="9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9"/>
      <color theme="2" tint="-0.749992370372631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9"/>
      <color theme="2" tint="-0.74999237037263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2" tint="-0.74999237037263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2" tint="-0.74999237037263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2" tint="-0.74999237037263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6.5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Tahoma"/>
      <charset val="238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8C03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FFC000"/>
      </bottom>
      <diagonal/>
    </border>
    <border>
      <left/>
      <right/>
      <top/>
      <bottom style="thin">
        <color rgb="FFF8C037"/>
      </bottom>
      <diagonal/>
    </border>
    <border>
      <left/>
      <right/>
      <top style="thin">
        <color rgb="FFF8C037"/>
      </top>
      <bottom style="dotted">
        <color theme="1" tint="0.34998626667073579"/>
      </bottom>
      <diagonal/>
    </border>
    <border>
      <left/>
      <right/>
      <top/>
      <bottom style="dotted">
        <color theme="1" tint="0.34998626667073579"/>
      </bottom>
      <diagonal/>
    </border>
    <border>
      <left/>
      <right/>
      <top style="dotted">
        <color theme="1" tint="0.34998626667073579"/>
      </top>
      <bottom style="dotted">
        <color theme="1" tint="0.34998626667073579"/>
      </bottom>
      <diagonal/>
    </border>
    <border>
      <left/>
      <right/>
      <top style="thin">
        <color rgb="FFFFC000"/>
      </top>
      <bottom/>
      <diagonal/>
    </border>
    <border>
      <left/>
      <right/>
      <top style="double">
        <color theme="1" tint="0.249977111117893"/>
      </top>
      <bottom style="thin">
        <color rgb="FFFFC000"/>
      </bottom>
      <diagonal/>
    </border>
    <border>
      <left/>
      <right/>
      <top style="dotted">
        <color theme="1" tint="0.34998626667073579"/>
      </top>
      <bottom style="double">
        <color rgb="FFF8C037"/>
      </bottom>
      <diagonal/>
    </border>
    <border>
      <left/>
      <right style="dotted">
        <color theme="1" tint="0.34998626667073579"/>
      </right>
      <top/>
      <bottom/>
      <diagonal/>
    </border>
    <border>
      <left/>
      <right style="dotted">
        <color theme="1" tint="0.34998626667073579"/>
      </right>
      <top/>
      <bottom style="thin">
        <color rgb="FFF8C037"/>
      </bottom>
      <diagonal/>
    </border>
    <border>
      <left/>
      <right style="dotted">
        <color theme="1" tint="0.34998626667073579"/>
      </right>
      <top/>
      <bottom style="dotted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/>
      <bottom style="thin">
        <color rgb="FFF8C037"/>
      </bottom>
      <diagonal/>
    </border>
    <border>
      <left style="dotted">
        <color theme="1" tint="0.34998626667073579"/>
      </left>
      <right style="dotted">
        <color theme="1" tint="0.34998626667073579"/>
      </right>
      <top/>
      <bottom style="dotted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/>
      <right/>
      <top/>
      <bottom style="medium">
        <color indexed="64"/>
      </bottom>
      <diagonal/>
    </border>
  </borders>
  <cellStyleXfs count="36">
    <xf numFmtId="0" fontId="0" fillId="0" borderId="0"/>
    <xf numFmtId="0" fontId="1" fillId="0" borderId="0"/>
    <xf numFmtId="0" fontId="16" fillId="0" borderId="0"/>
    <xf numFmtId="38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/>
    <xf numFmtId="1" fontId="19" fillId="0" borderId="0" applyFont="0"/>
    <xf numFmtId="0" fontId="17" fillId="0" borderId="0"/>
    <xf numFmtId="0" fontId="21" fillId="0" borderId="0"/>
    <xf numFmtId="0" fontId="1" fillId="0" borderId="0"/>
    <xf numFmtId="0" fontId="24" fillId="0" borderId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7" fillId="0" borderId="0"/>
    <xf numFmtId="0" fontId="50" fillId="0" borderId="0"/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0" fontId="16" fillId="0" borderId="0"/>
    <xf numFmtId="0" fontId="49" fillId="0" borderId="0"/>
    <xf numFmtId="0" fontId="48" fillId="0" borderId="0"/>
    <xf numFmtId="9" fontId="5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9" fillId="0" borderId="0" applyFont="0" applyFill="0" applyBorder="0" applyAlignment="0" applyProtection="0"/>
    <xf numFmtId="44" fontId="50" fillId="0" borderId="0" applyFont="0" applyFill="0" applyBorder="0" applyAlignment="0" applyProtection="0"/>
  </cellStyleXfs>
  <cellXfs count="197">
    <xf numFmtId="0" fontId="0" fillId="0" borderId="0" xfId="0"/>
    <xf numFmtId="4" fontId="3" fillId="0" borderId="0" xfId="0" applyNumberFormat="1" applyFont="1"/>
    <xf numFmtId="0" fontId="5" fillId="0" borderId="0" xfId="0" applyFont="1"/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0" xfId="0" applyFont="1" applyFill="1" applyAlignment="1">
      <alignment horizontal="left" indent="1"/>
    </xf>
    <xf numFmtId="164" fontId="6" fillId="2" borderId="0" xfId="1" applyNumberFormat="1" applyFont="1" applyFill="1" applyAlignment="1" applyProtection="1">
      <alignment vertical="top"/>
      <protection locked="0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4" fontId="3" fillId="0" borderId="0" xfId="1" applyNumberFormat="1" applyFont="1" applyAlignment="1" applyProtection="1">
      <alignment vertical="top"/>
      <protection locked="0"/>
    </xf>
    <xf numFmtId="164" fontId="10" fillId="0" borderId="4" xfId="1" applyNumberFormat="1" applyFont="1" applyBorder="1" applyAlignment="1" applyProtection="1">
      <alignment wrapText="1"/>
      <protection locked="0"/>
    </xf>
    <xf numFmtId="0" fontId="13" fillId="0" borderId="0" xfId="0" quotePrefix="1" applyFont="1" applyAlignment="1">
      <alignment vertical="center"/>
    </xf>
    <xf numFmtId="0" fontId="14" fillId="0" borderId="0" xfId="0" applyFont="1"/>
    <xf numFmtId="0" fontId="0" fillId="0" borderId="0" xfId="0" applyAlignment="1">
      <alignment horizontal="center" vertical="center" wrapText="1"/>
    </xf>
    <xf numFmtId="164" fontId="6" fillId="2" borderId="9" xfId="1" applyNumberFormat="1" applyFont="1" applyFill="1" applyBorder="1" applyAlignment="1" applyProtection="1">
      <alignment vertical="top"/>
      <protection locked="0"/>
    </xf>
    <xf numFmtId="3" fontId="11" fillId="4" borderId="0" xfId="0" applyNumberFormat="1" applyFont="1" applyFill="1" applyAlignment="1">
      <alignment horizontal="center" vertical="center" wrapText="1"/>
    </xf>
    <xf numFmtId="3" fontId="6" fillId="5" borderId="0" xfId="0" applyNumberFormat="1" applyFont="1" applyFill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3" fontId="3" fillId="0" borderId="4" xfId="1" applyNumberFormat="1" applyFont="1" applyBorder="1" applyProtection="1">
      <protection locked="0"/>
    </xf>
    <xf numFmtId="3" fontId="3" fillId="3" borderId="4" xfId="1" applyNumberFormat="1" applyFont="1" applyFill="1" applyBorder="1" applyProtection="1">
      <protection locked="0"/>
    </xf>
    <xf numFmtId="0" fontId="12" fillId="0" borderId="2" xfId="0" applyFont="1" applyBorder="1" applyAlignment="1">
      <alignment horizontal="left"/>
    </xf>
    <xf numFmtId="164" fontId="12" fillId="0" borderId="12" xfId="1" applyNumberFormat="1" applyFont="1" applyBorder="1" applyProtection="1">
      <protection locked="0"/>
    </xf>
    <xf numFmtId="3" fontId="12" fillId="0" borderId="12" xfId="1" applyNumberFormat="1" applyFont="1" applyBorder="1" applyProtection="1">
      <protection locked="0"/>
    </xf>
    <xf numFmtId="164" fontId="12" fillId="3" borderId="10" xfId="1" applyNumberFormat="1" applyFont="1" applyFill="1" applyBorder="1" applyProtection="1">
      <protection locked="0"/>
    </xf>
    <xf numFmtId="3" fontId="3" fillId="0" borderId="13" xfId="1" applyNumberFormat="1" applyFont="1" applyBorder="1" applyProtection="1">
      <protection locked="0"/>
    </xf>
    <xf numFmtId="3" fontId="3" fillId="3" borderId="11" xfId="1" applyNumberFormat="1" applyFont="1" applyFill="1" applyBorder="1" applyProtection="1">
      <protection locked="0"/>
    </xf>
    <xf numFmtId="164" fontId="15" fillId="0" borderId="14" xfId="1" applyNumberFormat="1" applyFont="1" applyBorder="1" applyProtection="1">
      <protection locked="0"/>
    </xf>
    <xf numFmtId="164" fontId="15" fillId="3" borderId="14" xfId="1" applyNumberFormat="1" applyFont="1" applyFill="1" applyBorder="1" applyProtection="1">
      <protection locked="0"/>
    </xf>
    <xf numFmtId="0" fontId="25" fillId="8" borderId="0" xfId="0" applyFont="1" applyFill="1" applyAlignment="1">
      <alignment horizontal="right" vertical="center"/>
    </xf>
    <xf numFmtId="0" fontId="25" fillId="8" borderId="0" xfId="0" applyFont="1" applyFill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8" borderId="0" xfId="0" applyFont="1" applyFill="1" applyAlignment="1">
      <alignment horizontal="centerContinuous"/>
    </xf>
    <xf numFmtId="0" fontId="32" fillId="8" borderId="0" xfId="0" applyFont="1" applyFill="1" applyAlignment="1">
      <alignment horizontal="centerContinuous"/>
    </xf>
    <xf numFmtId="0" fontId="30" fillId="0" borderId="0" xfId="0" applyFont="1" applyAlignment="1">
      <alignment horizontal="left" vertical="top"/>
    </xf>
    <xf numFmtId="0" fontId="33" fillId="0" borderId="0" xfId="0" applyFont="1" applyAlignment="1">
      <alignment horizontal="right" vertical="center" wrapText="1"/>
    </xf>
    <xf numFmtId="3" fontId="34" fillId="0" borderId="2" xfId="1" applyNumberFormat="1" applyFont="1" applyBorder="1" applyAlignment="1" applyProtection="1">
      <alignment horizontal="right" vertical="top"/>
      <protection locked="0"/>
    </xf>
    <xf numFmtId="164" fontId="34" fillId="0" borderId="2" xfId="1" applyNumberFormat="1" applyFont="1" applyBorder="1" applyAlignment="1" applyProtection="1">
      <alignment vertical="top"/>
      <protection locked="0"/>
    </xf>
    <xf numFmtId="3" fontId="34" fillId="0" borderId="2" xfId="1" applyNumberFormat="1" applyFont="1" applyBorder="1" applyAlignment="1" applyProtection="1">
      <alignment vertical="top"/>
      <protection locked="0"/>
    </xf>
    <xf numFmtId="164" fontId="34" fillId="0" borderId="0" xfId="1" applyNumberFormat="1" applyFont="1" applyAlignment="1" applyProtection="1">
      <alignment vertical="top"/>
      <protection locked="0"/>
    </xf>
    <xf numFmtId="3" fontId="34" fillId="0" borderId="0" xfId="1" applyNumberFormat="1" applyFont="1" applyAlignment="1" applyProtection="1">
      <alignment vertical="top"/>
      <protection locked="0"/>
    </xf>
    <xf numFmtId="164" fontId="25" fillId="2" borderId="0" xfId="1" applyNumberFormat="1" applyFont="1" applyFill="1" applyAlignment="1" applyProtection="1">
      <alignment vertical="top"/>
      <protection locked="0"/>
    </xf>
    <xf numFmtId="3" fontId="25" fillId="2" borderId="0" xfId="1" applyNumberFormat="1" applyFont="1" applyFill="1" applyAlignment="1" applyProtection="1">
      <alignment vertical="top"/>
      <protection locked="0"/>
    </xf>
    <xf numFmtId="165" fontId="34" fillId="0" borderId="2" xfId="1" applyNumberFormat="1" applyFont="1" applyBorder="1" applyAlignment="1" applyProtection="1">
      <alignment vertical="top"/>
      <protection locked="0"/>
    </xf>
    <xf numFmtId="0" fontId="28" fillId="7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wrapText="1"/>
    </xf>
    <xf numFmtId="3" fontId="33" fillId="0" borderId="0" xfId="0" applyNumberFormat="1" applyFont="1" applyAlignment="1">
      <alignment horizontal="right" vertical="center" wrapText="1"/>
    </xf>
    <xf numFmtId="164" fontId="34" fillId="0" borderId="2" xfId="1" applyNumberFormat="1" applyFont="1" applyBorder="1" applyAlignment="1" applyProtection="1">
      <alignment horizontal="right" vertical="top"/>
      <protection locked="0"/>
    </xf>
    <xf numFmtId="164" fontId="34" fillId="0" borderId="0" xfId="1" applyNumberFormat="1" applyFont="1" applyAlignment="1" applyProtection="1">
      <alignment horizontal="right" vertical="top"/>
      <protection locked="0"/>
    </xf>
    <xf numFmtId="164" fontId="25" fillId="2" borderId="0" xfId="1" applyNumberFormat="1" applyFont="1" applyFill="1" applyAlignment="1" applyProtection="1">
      <alignment horizontal="right" vertical="top"/>
      <protection locked="0"/>
    </xf>
    <xf numFmtId="0" fontId="28" fillId="7" borderId="0" xfId="0" applyFont="1" applyFill="1" applyAlignment="1">
      <alignment horizontal="right"/>
    </xf>
    <xf numFmtId="4" fontId="29" fillId="0" borderId="0" xfId="0" applyNumberFormat="1" applyFont="1"/>
    <xf numFmtId="0" fontId="35" fillId="0" borderId="0" xfId="0" applyFont="1" applyAlignment="1">
      <alignment horizontal="center"/>
    </xf>
    <xf numFmtId="4" fontId="29" fillId="0" borderId="0" xfId="1" applyNumberFormat="1" applyFont="1" applyAlignment="1" applyProtection="1">
      <alignment vertical="top"/>
      <protection locked="0"/>
    </xf>
    <xf numFmtId="164" fontId="28" fillId="0" borderId="0" xfId="0" applyNumberFormat="1" applyFont="1"/>
    <xf numFmtId="0" fontId="25" fillId="8" borderId="0" xfId="0" applyFont="1" applyFill="1" applyAlignment="1">
      <alignment horizontal="center"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wrapText="1"/>
    </xf>
    <xf numFmtId="0" fontId="29" fillId="0" borderId="4" xfId="0" applyFont="1" applyBorder="1" applyAlignment="1">
      <alignment horizontal="left" wrapText="1" indent="2"/>
    </xf>
    <xf numFmtId="0" fontId="35" fillId="0" borderId="4" xfId="0" applyFont="1" applyBorder="1" applyAlignment="1">
      <alignment horizontal="left" wrapText="1" indent="2"/>
    </xf>
    <xf numFmtId="3" fontId="29" fillId="0" borderId="4" xfId="1" applyNumberFormat="1" applyFont="1" applyBorder="1" applyAlignment="1" applyProtection="1">
      <alignment vertical="top" wrapText="1"/>
      <protection locked="0"/>
    </xf>
    <xf numFmtId="3" fontId="29" fillId="0" borderId="4" xfId="1" applyNumberFormat="1" applyFont="1" applyBorder="1" applyAlignment="1" applyProtection="1">
      <alignment wrapText="1"/>
      <protection locked="0"/>
    </xf>
    <xf numFmtId="0" fontId="34" fillId="6" borderId="7" xfId="0" applyFont="1" applyFill="1" applyBorder="1" applyAlignment="1">
      <alignment horizontal="left" indent="1"/>
    </xf>
    <xf numFmtId="0" fontId="38" fillId="6" borderId="7" xfId="0" applyFont="1" applyFill="1" applyBorder="1" applyAlignment="1">
      <alignment horizontal="left" indent="1"/>
    </xf>
    <xf numFmtId="3" fontId="34" fillId="6" borderId="7" xfId="1" applyNumberFormat="1" applyFont="1" applyFill="1" applyBorder="1" applyAlignment="1" applyProtection="1">
      <alignment vertical="top"/>
      <protection locked="0"/>
    </xf>
    <xf numFmtId="0" fontId="27" fillId="0" borderId="0" xfId="0" applyFont="1" applyAlignment="1">
      <alignment horizontal="left"/>
    </xf>
    <xf numFmtId="3" fontId="38" fillId="0" borderId="0" xfId="0" applyNumberFormat="1" applyFont="1" applyAlignment="1">
      <alignment horizontal="left" indent="1"/>
    </xf>
    <xf numFmtId="0" fontId="29" fillId="0" borderId="8" xfId="0" applyFont="1" applyBorder="1" applyAlignment="1">
      <alignment horizontal="left" wrapText="1" indent="2"/>
    </xf>
    <xf numFmtId="0" fontId="35" fillId="0" borderId="8" xfId="0" applyFont="1" applyBorder="1" applyAlignment="1">
      <alignment horizontal="left" wrapText="1" indent="2"/>
    </xf>
    <xf numFmtId="3" fontId="29" fillId="0" borderId="8" xfId="1" applyNumberFormat="1" applyFont="1" applyBorder="1" applyAlignment="1" applyProtection="1">
      <alignment wrapText="1"/>
      <protection locked="0"/>
    </xf>
    <xf numFmtId="0" fontId="34" fillId="0" borderId="0" xfId="0" applyFont="1" applyAlignment="1">
      <alignment horizontal="left" indent="1"/>
    </xf>
    <xf numFmtId="0" fontId="38" fillId="0" borderId="0" xfId="0" applyFont="1" applyAlignment="1">
      <alignment horizontal="left" indent="1"/>
    </xf>
    <xf numFmtId="0" fontId="25" fillId="2" borderId="0" xfId="0" applyFont="1" applyFill="1" applyAlignment="1">
      <alignment horizontal="left" indent="1"/>
    </xf>
    <xf numFmtId="0" fontId="33" fillId="2" borderId="0" xfId="0" applyFont="1" applyFill="1" applyAlignment="1">
      <alignment horizontal="left" indent="1"/>
    </xf>
    <xf numFmtId="0" fontId="27" fillId="0" borderId="0" xfId="0" applyFont="1" applyAlignment="1">
      <alignment horizontal="left" vertical="center" indent="1"/>
    </xf>
    <xf numFmtId="3" fontId="29" fillId="0" borderId="0" xfId="1" applyNumberFormat="1" applyFont="1" applyAlignment="1" applyProtection="1">
      <alignment vertical="center"/>
      <protection locked="0"/>
    </xf>
    <xf numFmtId="164" fontId="27" fillId="0" borderId="0" xfId="1" applyNumberFormat="1" applyFont="1" applyAlignment="1" applyProtection="1">
      <alignment vertical="center"/>
      <protection locked="0"/>
    </xf>
    <xf numFmtId="3" fontId="29" fillId="0" borderId="0" xfId="0" applyNumberFormat="1" applyFont="1"/>
    <xf numFmtId="164" fontId="29" fillId="0" borderId="4" xfId="1" applyNumberFormat="1" applyFont="1" applyBorder="1" applyAlignment="1" applyProtection="1">
      <alignment wrapText="1"/>
      <protection locked="0"/>
    </xf>
    <xf numFmtId="0" fontId="29" fillId="0" borderId="4" xfId="0" quotePrefix="1" applyFont="1" applyBorder="1" applyAlignment="1">
      <alignment horizontal="left" vertical="top" indent="2"/>
    </xf>
    <xf numFmtId="0" fontId="27" fillId="0" borderId="0" xfId="0" applyFont="1" applyAlignment="1">
      <alignment horizontal="left" indent="1"/>
    </xf>
    <xf numFmtId="3" fontId="27" fillId="0" borderId="0" xfId="1" applyNumberFormat="1" applyFont="1" applyAlignment="1" applyProtection="1">
      <alignment vertical="top"/>
      <protection locked="0"/>
    </xf>
    <xf numFmtId="0" fontId="34" fillId="0" borderId="2" xfId="0" applyFont="1" applyBorder="1" applyAlignment="1">
      <alignment horizontal="left" indent="1"/>
    </xf>
    <xf numFmtId="0" fontId="38" fillId="0" borderId="2" xfId="0" applyFont="1" applyBorder="1" applyAlignment="1">
      <alignment horizontal="left" indent="1"/>
    </xf>
    <xf numFmtId="0" fontId="27" fillId="0" borderId="0" xfId="0" applyFont="1" applyAlignment="1">
      <alignment horizontal="left" wrapText="1" indent="1"/>
    </xf>
    <xf numFmtId="0" fontId="39" fillId="0" borderId="0" xfId="0" applyFont="1"/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right" vertical="top"/>
    </xf>
    <xf numFmtId="3" fontId="34" fillId="0" borderId="0" xfId="1" applyNumberFormat="1" applyFont="1" applyAlignment="1" applyProtection="1">
      <alignment horizontal="right" vertical="top"/>
      <protection locked="0"/>
    </xf>
    <xf numFmtId="3" fontId="25" fillId="2" borderId="0" xfId="1" applyNumberFormat="1" applyFont="1" applyFill="1" applyAlignment="1" applyProtection="1">
      <alignment horizontal="right" vertical="top"/>
      <protection locked="0"/>
    </xf>
    <xf numFmtId="165" fontId="34" fillId="0" borderId="2" xfId="1" applyNumberFormat="1" applyFont="1" applyBorder="1" applyAlignment="1" applyProtection="1">
      <alignment horizontal="right" vertical="top"/>
      <protection locked="0"/>
    </xf>
    <xf numFmtId="0" fontId="28" fillId="7" borderId="0" xfId="0" applyFont="1" applyFill="1" applyAlignment="1">
      <alignment horizontal="left" indent="2"/>
    </xf>
    <xf numFmtId="0" fontId="40" fillId="7" borderId="0" xfId="0" applyFont="1" applyFill="1" applyAlignment="1">
      <alignment horizontal="left" indent="1"/>
    </xf>
    <xf numFmtId="166" fontId="28" fillId="7" borderId="0" xfId="0" applyNumberFormat="1" applyFont="1" applyFill="1" applyAlignment="1">
      <alignment horizontal="right"/>
    </xf>
    <xf numFmtId="0" fontId="28" fillId="0" borderId="0" xfId="0" applyFont="1" applyAlignment="1">
      <alignment horizontal="righ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right"/>
    </xf>
    <xf numFmtId="166" fontId="28" fillId="7" borderId="0" xfId="0" applyNumberFormat="1" applyFont="1" applyFill="1"/>
    <xf numFmtId="3" fontId="28" fillId="0" borderId="0" xfId="0" applyNumberFormat="1" applyFont="1"/>
    <xf numFmtId="0" fontId="27" fillId="0" borderId="0" xfId="0" applyFont="1" applyAlignment="1">
      <alignment horizontal="left" vertical="center"/>
    </xf>
    <xf numFmtId="0" fontId="29" fillId="0" borderId="3" xfId="0" applyFont="1" applyBorder="1" applyAlignment="1">
      <alignment horizontal="left" indent="2"/>
    </xf>
    <xf numFmtId="0" fontId="35" fillId="0" borderId="3" xfId="0" applyFont="1" applyBorder="1" applyAlignment="1">
      <alignment horizontal="left" indent="2"/>
    </xf>
    <xf numFmtId="3" fontId="29" fillId="0" borderId="3" xfId="1" applyNumberFormat="1" applyFont="1" applyBorder="1" applyAlignment="1" applyProtection="1">
      <alignment vertical="top"/>
      <protection locked="0"/>
    </xf>
    <xf numFmtId="164" fontId="29" fillId="0" borderId="3" xfId="1" applyNumberFormat="1" applyFont="1" applyBorder="1" applyAlignment="1" applyProtection="1">
      <alignment vertical="top"/>
      <protection locked="0"/>
    </xf>
    <xf numFmtId="0" fontId="29" fillId="0" borderId="5" xfId="0" applyFont="1" applyBorder="1" applyAlignment="1">
      <alignment horizontal="left" indent="2"/>
    </xf>
    <xf numFmtId="0" fontId="35" fillId="0" borderId="5" xfId="0" applyFont="1" applyBorder="1" applyAlignment="1">
      <alignment horizontal="left" indent="2"/>
    </xf>
    <xf numFmtId="3" fontId="41" fillId="0" borderId="5" xfId="1" applyNumberFormat="1" applyFont="1" applyBorder="1" applyAlignment="1" applyProtection="1">
      <alignment vertical="top"/>
      <protection locked="0"/>
    </xf>
    <xf numFmtId="164" fontId="41" fillId="0" borderId="5" xfId="1" applyNumberFormat="1" applyFont="1" applyBorder="1" applyAlignment="1" applyProtection="1">
      <alignment vertical="top"/>
      <protection locked="0"/>
    </xf>
    <xf numFmtId="164" fontId="27" fillId="0" borderId="0" xfId="1" applyNumberFormat="1" applyFont="1" applyAlignment="1" applyProtection="1">
      <alignment vertical="top"/>
      <protection locked="0"/>
    </xf>
    <xf numFmtId="0" fontId="34" fillId="0" borderId="1" xfId="0" applyFont="1" applyBorder="1" applyAlignment="1">
      <alignment horizontal="left" indent="1"/>
    </xf>
    <xf numFmtId="0" fontId="38" fillId="0" borderId="1" xfId="0" applyFont="1" applyBorder="1" applyAlignment="1">
      <alignment horizontal="left" indent="1"/>
    </xf>
    <xf numFmtId="3" fontId="34" fillId="0" borderId="1" xfId="1" applyNumberFormat="1" applyFont="1" applyBorder="1" applyAlignment="1" applyProtection="1">
      <alignment vertical="top"/>
      <protection locked="0"/>
    </xf>
    <xf numFmtId="164" fontId="34" fillId="0" borderId="1" xfId="1" applyNumberFormat="1" applyFont="1" applyBorder="1" applyAlignment="1" applyProtection="1">
      <alignment vertical="top"/>
      <protection locked="0"/>
    </xf>
    <xf numFmtId="0" fontId="29" fillId="0" borderId="6" xfId="0" applyFont="1" applyBorder="1" applyAlignment="1">
      <alignment horizontal="left" indent="2"/>
    </xf>
    <xf numFmtId="0" fontId="35" fillId="0" borderId="4" xfId="0" applyFont="1" applyBorder="1" applyAlignment="1">
      <alignment horizontal="left" indent="2"/>
    </xf>
    <xf numFmtId="3" fontId="29" fillId="0" borderId="6" xfId="1" applyNumberFormat="1" applyFont="1" applyBorder="1" applyAlignment="1" applyProtection="1">
      <alignment vertical="top"/>
      <protection locked="0"/>
    </xf>
    <xf numFmtId="164" fontId="29" fillId="0" borderId="6" xfId="1" applyNumberFormat="1" applyFont="1" applyBorder="1" applyAlignment="1" applyProtection="1">
      <alignment vertical="top"/>
      <protection locked="0"/>
    </xf>
    <xf numFmtId="3" fontId="29" fillId="0" borderId="5" xfId="1" applyNumberFormat="1" applyFont="1" applyBorder="1" applyAlignment="1" applyProtection="1">
      <alignment vertical="top"/>
      <protection locked="0"/>
    </xf>
    <xf numFmtId="164" fontId="29" fillId="0" borderId="5" xfId="1" applyNumberFormat="1" applyFont="1" applyBorder="1" applyAlignment="1" applyProtection="1">
      <alignment vertical="top"/>
      <protection locked="0"/>
    </xf>
    <xf numFmtId="0" fontId="29" fillId="0" borderId="4" xfId="0" applyFont="1" applyBorder="1" applyAlignment="1">
      <alignment horizontal="left" indent="2"/>
    </xf>
    <xf numFmtId="3" fontId="29" fillId="0" borderId="4" xfId="1" applyNumberFormat="1" applyFont="1" applyBorder="1" applyAlignment="1" applyProtection="1">
      <alignment vertical="top"/>
      <protection locked="0"/>
    </xf>
    <xf numFmtId="164" fontId="29" fillId="0" borderId="4" xfId="1" applyNumberFormat="1" applyFont="1" applyBorder="1" applyAlignment="1" applyProtection="1">
      <alignment vertical="top"/>
      <protection locked="0"/>
    </xf>
    <xf numFmtId="3" fontId="29" fillId="0" borderId="5" xfId="1" applyNumberFormat="1" applyFont="1" applyBorder="1" applyProtection="1">
      <protection locked="0"/>
    </xf>
    <xf numFmtId="164" fontId="29" fillId="0" borderId="5" xfId="1" applyNumberFormat="1" applyFont="1" applyBorder="1" applyProtection="1">
      <protection locked="0"/>
    </xf>
    <xf numFmtId="0" fontId="29" fillId="0" borderId="0" xfId="0" applyFont="1" applyAlignment="1">
      <alignment horizontal="left" indent="2"/>
    </xf>
    <xf numFmtId="3" fontId="29" fillId="0" borderId="0" xfId="1" applyNumberFormat="1" applyFont="1" applyAlignment="1" applyProtection="1">
      <alignment vertical="top"/>
      <protection locked="0"/>
    </xf>
    <xf numFmtId="164" fontId="29" fillId="0" borderId="0" xfId="1" applyNumberFormat="1" applyFont="1" applyAlignment="1" applyProtection="1">
      <alignment vertical="top"/>
      <protection locked="0"/>
    </xf>
    <xf numFmtId="164" fontId="34" fillId="6" borderId="7" xfId="1" applyNumberFormat="1" applyFont="1" applyFill="1" applyBorder="1" applyAlignment="1" applyProtection="1">
      <alignment vertical="top"/>
      <protection locked="0"/>
    </xf>
    <xf numFmtId="0" fontId="35" fillId="0" borderId="4" xfId="0" applyFont="1" applyBorder="1" applyAlignment="1">
      <alignment horizontal="left"/>
    </xf>
    <xf numFmtId="0" fontId="30" fillId="0" borderId="0" xfId="0" applyFont="1" applyAlignment="1">
      <alignment horizontal="left" indent="1"/>
    </xf>
    <xf numFmtId="0" fontId="35" fillId="0" borderId="0" xfId="0" applyFont="1" applyAlignment="1">
      <alignment horizontal="left" indent="2"/>
    </xf>
    <xf numFmtId="0" fontId="35" fillId="0" borderId="4" xfId="0" applyFont="1" applyBorder="1" applyAlignment="1">
      <alignment horizontal="left" indent="1"/>
    </xf>
    <xf numFmtId="4" fontId="29" fillId="0" borderId="4" xfId="1" applyNumberFormat="1" applyFont="1" applyBorder="1" applyAlignment="1" applyProtection="1">
      <alignment vertical="top"/>
      <protection locked="0"/>
    </xf>
    <xf numFmtId="165" fontId="29" fillId="0" borderId="4" xfId="1" applyNumberFormat="1" applyFont="1" applyBorder="1" applyAlignment="1" applyProtection="1">
      <alignment vertical="top"/>
      <protection locked="0"/>
    </xf>
    <xf numFmtId="0" fontId="35" fillId="0" borderId="0" xfId="0" applyFont="1" applyAlignment="1">
      <alignment horizontal="left" indent="1"/>
    </xf>
    <xf numFmtId="165" fontId="29" fillId="0" borderId="0" xfId="1" applyNumberFormat="1" applyFont="1" applyAlignment="1" applyProtection="1">
      <alignment vertical="center"/>
      <protection locked="0"/>
    </xf>
    <xf numFmtId="0" fontId="29" fillId="0" borderId="0" xfId="0" quotePrefix="1" applyFont="1" applyAlignment="1">
      <alignment horizontal="left" indent="2"/>
    </xf>
    <xf numFmtId="3" fontId="27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27" fillId="0" borderId="0" xfId="0" applyFont="1" applyAlignment="1">
      <alignment horizontal="left" indent="2"/>
    </xf>
    <xf numFmtId="3" fontId="27" fillId="0" borderId="0" xfId="1" applyNumberFormat="1" applyFont="1" applyProtection="1">
      <protection locked="0"/>
    </xf>
    <xf numFmtId="3" fontId="29" fillId="0" borderId="0" xfId="1" applyNumberFormat="1" applyFont="1" applyProtection="1">
      <protection locked="0"/>
    </xf>
    <xf numFmtId="169" fontId="28" fillId="0" borderId="0" xfId="0" applyNumberFormat="1" applyFont="1"/>
    <xf numFmtId="3" fontId="29" fillId="0" borderId="4" xfId="1" applyNumberFormat="1" applyFont="1" applyBorder="1" applyProtection="1">
      <protection locked="0"/>
    </xf>
    <xf numFmtId="0" fontId="29" fillId="0" borderId="0" xfId="0" applyFont="1" applyAlignment="1">
      <alignment horizontal="left" wrapText="1" indent="2"/>
    </xf>
    <xf numFmtId="164" fontId="29" fillId="0" borderId="0" xfId="1" applyNumberFormat="1" applyFont="1" applyAlignment="1" applyProtection="1">
      <alignment wrapText="1"/>
      <protection locked="0"/>
    </xf>
    <xf numFmtId="0" fontId="33" fillId="4" borderId="0" xfId="0" applyFont="1" applyFill="1" applyAlignment="1">
      <alignment horizontal="left" vertical="center" indent="1"/>
    </xf>
    <xf numFmtId="164" fontId="25" fillId="4" borderId="0" xfId="1" applyNumberFormat="1" applyFont="1" applyFill="1" applyAlignment="1" applyProtection="1">
      <alignment vertical="center"/>
      <protection locked="0"/>
    </xf>
    <xf numFmtId="0" fontId="29" fillId="0" borderId="4" xfId="0" applyFont="1" applyBorder="1" applyAlignment="1">
      <alignment horizontal="left" wrapText="1"/>
    </xf>
    <xf numFmtId="170" fontId="28" fillId="0" borderId="0" xfId="0" applyNumberFormat="1" applyFont="1"/>
    <xf numFmtId="3" fontId="11" fillId="4" borderId="0" xfId="0" applyNumberFormat="1" applyFont="1" applyFill="1" applyAlignment="1">
      <alignment horizontal="centerContinuous" vertical="center" wrapText="1"/>
    </xf>
    <xf numFmtId="0" fontId="31" fillId="5" borderId="0" xfId="0" applyFont="1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25" fillId="5" borderId="0" xfId="0" applyFont="1" applyFill="1" applyAlignment="1">
      <alignment horizontal="centerContinuous" vertical="center"/>
    </xf>
    <xf numFmtId="0" fontId="42" fillId="5" borderId="0" xfId="0" applyFont="1" applyFill="1" applyAlignment="1">
      <alignment horizontal="centerContinuous" vertical="center"/>
    </xf>
    <xf numFmtId="0" fontId="5" fillId="5" borderId="0" xfId="0" applyFont="1" applyFill="1" applyAlignment="1">
      <alignment horizontal="centerContinuous"/>
    </xf>
    <xf numFmtId="3" fontId="11" fillId="5" borderId="0" xfId="0" applyNumberFormat="1" applyFont="1" applyFill="1" applyAlignment="1">
      <alignment horizontal="center" vertical="center" wrapText="1"/>
    </xf>
    <xf numFmtId="0" fontId="43" fillId="0" borderId="2" xfId="0" applyFont="1" applyBorder="1" applyAlignment="1">
      <alignment horizontal="left"/>
    </xf>
    <xf numFmtId="164" fontId="43" fillId="0" borderId="12" xfId="1" applyNumberFormat="1" applyFont="1" applyBorder="1" applyProtection="1">
      <protection locked="0"/>
    </xf>
    <xf numFmtId="3" fontId="43" fillId="0" borderId="12" xfId="1" applyNumberFormat="1" applyFont="1" applyBorder="1" applyProtection="1">
      <protection locked="0"/>
    </xf>
    <xf numFmtId="164" fontId="43" fillId="3" borderId="10" xfId="1" applyNumberFormat="1" applyFont="1" applyFill="1" applyBorder="1" applyProtection="1">
      <protection locked="0"/>
    </xf>
    <xf numFmtId="0" fontId="44" fillId="0" borderId="4" xfId="0" applyFont="1" applyBorder="1" applyAlignment="1">
      <alignment horizontal="left"/>
    </xf>
    <xf numFmtId="3" fontId="44" fillId="0" borderId="4" xfId="1" applyNumberFormat="1" applyFont="1" applyBorder="1" applyProtection="1">
      <protection locked="0"/>
    </xf>
    <xf numFmtId="3" fontId="44" fillId="3" borderId="4" xfId="1" applyNumberFormat="1" applyFont="1" applyFill="1" applyBorder="1" applyProtection="1">
      <protection locked="0"/>
    </xf>
    <xf numFmtId="164" fontId="45" fillId="0" borderId="14" xfId="1" applyNumberFormat="1" applyFont="1" applyBorder="1" applyProtection="1">
      <protection locked="0"/>
    </xf>
    <xf numFmtId="3" fontId="44" fillId="3" borderId="11" xfId="1" applyNumberFormat="1" applyFont="1" applyFill="1" applyBorder="1" applyProtection="1">
      <protection locked="0"/>
    </xf>
    <xf numFmtId="164" fontId="45" fillId="3" borderId="14" xfId="1" applyNumberFormat="1" applyFont="1" applyFill="1" applyBorder="1" applyProtection="1">
      <protection locked="0"/>
    </xf>
    <xf numFmtId="3" fontId="44" fillId="0" borderId="13" xfId="1" applyNumberFormat="1" applyFont="1" applyBorder="1" applyProtection="1">
      <protection locked="0"/>
    </xf>
    <xf numFmtId="0" fontId="11" fillId="2" borderId="0" xfId="0" applyFont="1" applyFill="1" applyAlignment="1">
      <alignment horizontal="left" indent="1"/>
    </xf>
    <xf numFmtId="164" fontId="11" fillId="2" borderId="0" xfId="1" applyNumberFormat="1" applyFont="1" applyFill="1" applyAlignment="1" applyProtection="1">
      <alignment vertical="top"/>
      <protection locked="0"/>
    </xf>
    <xf numFmtId="164" fontId="11" fillId="2" borderId="9" xfId="1" applyNumberFormat="1" applyFont="1" applyFill="1" applyBorder="1" applyAlignment="1" applyProtection="1">
      <alignment vertical="top"/>
      <protection locked="0"/>
    </xf>
    <xf numFmtId="0" fontId="11" fillId="5" borderId="0" xfId="0" applyFont="1" applyFill="1" applyAlignment="1">
      <alignment horizontal="centerContinuous"/>
    </xf>
    <xf numFmtId="0" fontId="7" fillId="0" borderId="4" xfId="0" applyFont="1" applyBorder="1" applyAlignment="1">
      <alignment horizontal="left" indent="2"/>
    </xf>
    <xf numFmtId="0" fontId="28" fillId="0" borderId="0" xfId="0" applyFont="1" applyAlignment="1">
      <alignment horizontal="center"/>
    </xf>
    <xf numFmtId="0" fontId="38" fillId="0" borderId="0" xfId="0" applyFont="1"/>
    <xf numFmtId="164" fontId="29" fillId="0" borderId="4" xfId="1" applyNumberFormat="1" applyFont="1" applyBorder="1" applyProtection="1">
      <protection locked="0"/>
    </xf>
    <xf numFmtId="0" fontId="35" fillId="0" borderId="4" xfId="0" applyFont="1" applyBorder="1"/>
    <xf numFmtId="0" fontId="46" fillId="2" borderId="0" xfId="0" applyFont="1" applyFill="1" applyAlignment="1">
      <alignment horizontal="left" indent="1"/>
    </xf>
    <xf numFmtId="164" fontId="0" fillId="0" borderId="0" xfId="0" applyNumberFormat="1"/>
    <xf numFmtId="165" fontId="29" fillId="0" borderId="0" xfId="1" applyNumberFormat="1" applyFont="1" applyAlignment="1" applyProtection="1">
      <alignment vertical="top"/>
      <protection locked="0"/>
    </xf>
    <xf numFmtId="0" fontId="10" fillId="0" borderId="4" xfId="0" applyFont="1" applyBorder="1" applyAlignment="1">
      <alignment horizontal="left" wrapText="1" indent="2"/>
    </xf>
    <xf numFmtId="169" fontId="28" fillId="0" borderId="0" xfId="0" applyNumberFormat="1" applyFont="1" applyAlignment="1">
      <alignment horizontal="center"/>
    </xf>
    <xf numFmtId="0" fontId="47" fillId="0" borderId="15" xfId="0" applyFont="1" applyBorder="1" applyAlignment="1">
      <alignment horizontal="center" vertical="center"/>
    </xf>
    <xf numFmtId="0" fontId="47" fillId="0" borderId="15" xfId="0" applyFont="1" applyBorder="1" applyAlignment="1">
      <alignment horizontal="left" vertical="center"/>
    </xf>
    <xf numFmtId="0" fontId="25" fillId="4" borderId="0" xfId="0" applyFont="1" applyFill="1" applyAlignment="1">
      <alignment vertical="top" wrapText="1"/>
    </xf>
    <xf numFmtId="166" fontId="5" fillId="7" borderId="0" xfId="0" applyNumberFormat="1" applyFont="1" applyFill="1" applyAlignment="1">
      <alignment horizontal="right"/>
    </xf>
    <xf numFmtId="164" fontId="34" fillId="6" borderId="0" xfId="1" applyNumberFormat="1" applyFont="1" applyFill="1" applyAlignment="1" applyProtection="1">
      <alignment vertical="top"/>
      <protection locked="0"/>
    </xf>
    <xf numFmtId="0" fontId="36" fillId="8" borderId="0" xfId="0" applyFont="1" applyFill="1" applyAlignment="1">
      <alignment horizontal="center" vertical="center"/>
    </xf>
    <xf numFmtId="0" fontId="36" fillId="8" borderId="0" xfId="0" applyFont="1" applyFill="1" applyAlignment="1">
      <alignment horizontal="center" vertical="center" wrapText="1"/>
    </xf>
    <xf numFmtId="0" fontId="31" fillId="8" borderId="0" xfId="0" applyFont="1" applyFill="1" applyAlignment="1">
      <alignment horizontal="center"/>
    </xf>
    <xf numFmtId="0" fontId="37" fillId="8" borderId="0" xfId="0" applyFont="1" applyFill="1" applyAlignment="1">
      <alignment horizontal="center" vertical="center"/>
    </xf>
    <xf numFmtId="0" fontId="30" fillId="0" borderId="0" xfId="0" applyFont="1" applyAlignment="1">
      <alignment horizontal="center"/>
    </xf>
    <xf numFmtId="0" fontId="25" fillId="8" borderId="0" xfId="0" applyFont="1" applyFill="1" applyAlignment="1">
      <alignment horizontal="center" vertical="center"/>
    </xf>
  </cellXfs>
  <cellStyles count="36">
    <cellStyle name="Comma [0]" xfId="3" xr:uid="{6613C406-FBD6-4821-BE3B-556226E7078C}"/>
    <cellStyle name="Comma [0] 2" xfId="4" xr:uid="{54AD6A5C-7F2F-4F09-95A1-8F0F4B351D67}"/>
    <cellStyle name="Comma_ADEM$" xfId="5" xr:uid="{C83617FF-B11C-4C02-8410-7E47485C749F}"/>
    <cellStyle name="Currency [0]" xfId="6" xr:uid="{943CC3B0-9FCD-42E3-82B4-1796AE86BE36}"/>
    <cellStyle name="Currency [0] 2" xfId="7" xr:uid="{8B38DA89-4C70-444D-9009-6930A7A5EA51}"/>
    <cellStyle name="Currency [0] 2 2" xfId="25" xr:uid="{02F99CE4-184B-4CD0-AD7D-45BB5FB2E50A}"/>
    <cellStyle name="Currency [0] 3" xfId="24" xr:uid="{F52458CC-EE01-48A3-876F-009930CAD0EF}"/>
    <cellStyle name="Currency_Akcje1" xfId="8" xr:uid="{67A96D78-6EBF-4A9D-9BE7-5AA83EBD71FB}"/>
    <cellStyle name="Dziesiętny 2" xfId="10" xr:uid="{212A93F5-3742-46DF-927A-6827A81C5E97}"/>
    <cellStyle name="Dziesiętny 3" xfId="9" xr:uid="{D8F74FFC-6132-42EC-ADB9-BB74ED1429FE}"/>
    <cellStyle name="Dziesiętny 4" xfId="26" xr:uid="{02F78730-EB50-456A-868C-3E682E69AE31}"/>
    <cellStyle name="E&amp;Y House" xfId="11" xr:uid="{F85F6771-EF83-4F61-B2AC-804EFEDA5909}"/>
    <cellStyle name="Normal 2" xfId="12" xr:uid="{61CA5494-E035-4EDC-9107-29FF80F46BE0}"/>
    <cellStyle name="Normal_ADEM$" xfId="13" xr:uid="{31096938-AED1-4184-98B9-77813C4E2E2B}"/>
    <cellStyle name="normální_laroux" xfId="14" xr:uid="{AC6AABDC-D04E-4CCE-A49D-45542E180159}"/>
    <cellStyle name="Normalny" xfId="0" builtinId="0"/>
    <cellStyle name="Normalny 2" xfId="15" xr:uid="{9A6E980A-A6BD-4ADF-9A68-4447EF87F1FF}"/>
    <cellStyle name="Normalny 2 2" xfId="27" xr:uid="{A61ABC97-ED81-451B-BACE-51C44902D4F5}"/>
    <cellStyle name="Normalny 3" xfId="16" xr:uid="{CE7BA2BA-22FA-48ED-AA52-E016569EC2FE}"/>
    <cellStyle name="Normalny 4" xfId="17" xr:uid="{CAF4CC63-436D-4C4B-8DA8-77BD78B67663}"/>
    <cellStyle name="Normalny 5" xfId="2" xr:uid="{E3939ADF-8E98-45A1-91CE-38A0646912DB}"/>
    <cellStyle name="Normalny 5 2" xfId="28" xr:uid="{697393AB-D848-457B-BBF4-D97941E561C9}"/>
    <cellStyle name="Normalny 6" xfId="29" xr:uid="{364F2205-2897-4E79-BB29-19DDE0AC6DD3}"/>
    <cellStyle name="Normalny 7" xfId="23" xr:uid="{04A99A75-A057-43A9-A108-7E01AEDF5ACD}"/>
    <cellStyle name="Normalny_Pakiet informacyjny 2.2" xfId="1" xr:uid="{21056073-74C5-423B-8CC4-9557BEB640D9}"/>
    <cellStyle name="Procentowy 2" xfId="19" xr:uid="{94936FFB-F15E-4880-B070-5B34CAA6F407}"/>
    <cellStyle name="Procentowy 2 2" xfId="31" xr:uid="{0EBBD7D9-9872-4847-82F9-B746AAF20460}"/>
    <cellStyle name="Procentowy 3" xfId="20" xr:uid="{E1014957-F1B2-4173-9DEE-939D1D838253}"/>
    <cellStyle name="Procentowy 3 2" xfId="32" xr:uid="{A2714B14-E200-4A76-AC35-2CB4ECFD6077}"/>
    <cellStyle name="Procentowy 4" xfId="21" xr:uid="{92897535-5924-4801-977F-D1105910AAAD}"/>
    <cellStyle name="Procentowy 4 2" xfId="33" xr:uid="{04C2ECD6-FB89-4D1A-81C9-97E68269D4D2}"/>
    <cellStyle name="Procentowy 5" xfId="18" xr:uid="{2A8AEE2B-5C63-4016-BB4C-9B90612716AE}"/>
    <cellStyle name="Procentowy 5 2" xfId="34" xr:uid="{82A31519-C802-4833-A1C7-798C03906B13}"/>
    <cellStyle name="Procentowy 6" xfId="30" xr:uid="{F7DE900C-A2B6-4036-A991-FD1125A2E9C5}"/>
    <cellStyle name="Styl 1" xfId="22" xr:uid="{1F6BAB9F-3A28-4A4B-BEC4-3B8ED652D9D0}"/>
    <cellStyle name="Walutowy 2" xfId="35" xr:uid="{77056CB5-F81D-4448-A4BF-F00068F1B809}"/>
  </cellStyles>
  <dxfs count="0"/>
  <tableStyles count="0" defaultTableStyle="TableStyleMedium2" defaultPivotStyle="PivotStyleLight16"/>
  <colors>
    <mruColors>
      <color rgb="FFF8C037"/>
      <color rgb="FFFFFFCC"/>
      <color rgb="FFFFC000"/>
      <color rgb="FFF8C0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430357</xdr:colOff>
      <xdr:row>2</xdr:row>
      <xdr:rowOff>176862</xdr:rowOff>
    </xdr:from>
    <xdr:to>
      <xdr:col>10</xdr:col>
      <xdr:colOff>592282</xdr:colOff>
      <xdr:row>8</xdr:row>
      <xdr:rowOff>37761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4095D44-6CFC-458B-AE22-ECF6D55C3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157" y="557862"/>
          <a:ext cx="4429125" cy="1003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0</xdr:row>
      <xdr:rowOff>131132</xdr:rowOff>
    </xdr:from>
    <xdr:ext cx="1849710" cy="422413"/>
    <xdr:pic>
      <xdr:nvPicPr>
        <xdr:cNvPr id="2" name="Obraz 1">
          <a:extLst>
            <a:ext uri="{FF2B5EF4-FFF2-40B4-BE49-F238E27FC236}">
              <a16:creationId xmlns:a16="http://schemas.microsoft.com/office/drawing/2014/main" id="{80CCC247-5A00-43C1-B03C-1902E56FA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3824" y="131132"/>
          <a:ext cx="1849710" cy="42241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74543</xdr:colOff>
      <xdr:row>0</xdr:row>
      <xdr:rowOff>170678</xdr:rowOff>
    </xdr:from>
    <xdr:to>
      <xdr:col>10</xdr:col>
      <xdr:colOff>475910</xdr:colOff>
      <xdr:row>3</xdr:row>
      <xdr:rowOff>95039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4BB82BC-5FFA-49E8-B91E-FD2526F4E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318" y="170678"/>
          <a:ext cx="1922615" cy="419449"/>
        </a:xfrm>
        <a:prstGeom prst="rect">
          <a:avLst/>
        </a:prstGeom>
      </xdr:spPr>
    </xdr:pic>
    <xdr:clientData/>
  </xdr:twoCellAnchor>
  <xdr:twoCellAnchor editAs="oneCell">
    <xdr:from>
      <xdr:col>6</xdr:col>
      <xdr:colOff>664762</xdr:colOff>
      <xdr:row>36</xdr:row>
      <xdr:rowOff>19050</xdr:rowOff>
    </xdr:from>
    <xdr:to>
      <xdr:col>10</xdr:col>
      <xdr:colOff>382869</xdr:colOff>
      <xdr:row>38</xdr:row>
      <xdr:rowOff>134150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53043D1-8A88-4D79-BCAD-F02B54B67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1787" y="5715000"/>
          <a:ext cx="1903565" cy="4000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104775</xdr:colOff>
      <xdr:row>1</xdr:row>
      <xdr:rowOff>190500</xdr:rowOff>
    </xdr:from>
    <xdr:ext cx="1849710" cy="422413"/>
    <xdr:pic>
      <xdr:nvPicPr>
        <xdr:cNvPr id="3" name="Obraz 2">
          <a:extLst>
            <a:ext uri="{FF2B5EF4-FFF2-40B4-BE49-F238E27FC236}">
              <a16:creationId xmlns:a16="http://schemas.microsoft.com/office/drawing/2014/main" id="{2E279F50-3F1B-42C3-8A9E-9E9DF42DA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0" y="390525"/>
          <a:ext cx="1849710" cy="422413"/>
        </a:xfrm>
        <a:prstGeom prst="rect">
          <a:avLst/>
        </a:prstGeom>
      </xdr:spPr>
    </xdr:pic>
    <xdr:clientData/>
  </xdr:oneCellAnchor>
  <xdr:oneCellAnchor>
    <xdr:from>
      <xdr:col>6</xdr:col>
      <xdr:colOff>100965</xdr:colOff>
      <xdr:row>29</xdr:row>
      <xdr:rowOff>59055</xdr:rowOff>
    </xdr:from>
    <xdr:ext cx="1849710" cy="422413"/>
    <xdr:pic>
      <xdr:nvPicPr>
        <xdr:cNvPr id="4" name="Obraz 3">
          <a:extLst>
            <a:ext uri="{FF2B5EF4-FFF2-40B4-BE49-F238E27FC236}">
              <a16:creationId xmlns:a16="http://schemas.microsoft.com/office/drawing/2014/main" id="{32FF89B5-F209-4224-841F-EC5689EEB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5340" y="4288155"/>
          <a:ext cx="1849710" cy="42241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436032</xdr:colOff>
      <xdr:row>0</xdr:row>
      <xdr:rowOff>139238</xdr:rowOff>
    </xdr:from>
    <xdr:ext cx="1849710" cy="422413"/>
    <xdr:pic>
      <xdr:nvPicPr>
        <xdr:cNvPr id="2" name="Obraz 1">
          <a:extLst>
            <a:ext uri="{FF2B5EF4-FFF2-40B4-BE49-F238E27FC236}">
              <a16:creationId xmlns:a16="http://schemas.microsoft.com/office/drawing/2014/main" id="{629AD025-9900-4A06-9455-05487D66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6107" y="139238"/>
          <a:ext cx="1849710" cy="42241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218534</xdr:colOff>
      <xdr:row>0</xdr:row>
      <xdr:rowOff>107381</xdr:rowOff>
    </xdr:from>
    <xdr:to>
      <xdr:col>7</xdr:col>
      <xdr:colOff>129549</xdr:colOff>
      <xdr:row>2</xdr:row>
      <xdr:rowOff>131873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DDCEA4F-5DF7-43D4-9775-AD87CE767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7740" y="107381"/>
          <a:ext cx="1868234" cy="409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15209-D9A0-451B-9A89-73D4C2A43977}">
  <sheetPr>
    <tabColor theme="1"/>
  </sheetPr>
  <dimension ref="D12:E23"/>
  <sheetViews>
    <sheetView showGridLines="0" tabSelected="1" view="pageBreakPreview" zoomScaleNormal="100" zoomScaleSheetLayoutView="100" workbookViewId="0">
      <selection activeCell="Q21" sqref="Q21"/>
    </sheetView>
  </sheetViews>
  <sheetFormatPr defaultRowHeight="14.4"/>
  <sheetData>
    <row r="12" spans="4:4" ht="18">
      <c r="D12" s="4" t="s">
        <v>454</v>
      </c>
    </row>
    <row r="13" spans="4:4" ht="18">
      <c r="D13" s="12" t="s">
        <v>455</v>
      </c>
    </row>
    <row r="19" spans="5:5">
      <c r="E19" s="13" t="s">
        <v>160</v>
      </c>
    </row>
    <row r="20" spans="5:5">
      <c r="E20" s="13" t="s">
        <v>159</v>
      </c>
    </row>
    <row r="21" spans="5:5">
      <c r="E21" s="13" t="s">
        <v>161</v>
      </c>
    </row>
    <row r="22" spans="5:5">
      <c r="E22" s="13" t="s">
        <v>162</v>
      </c>
    </row>
    <row r="23" spans="5:5">
      <c r="E23" s="13" t="s">
        <v>172</v>
      </c>
    </row>
  </sheetData>
  <pageMargins left="0.7" right="0.7" top="0.75" bottom="0.75" header="0.3" footer="0.3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D370-5031-49D2-95B7-090265B6C0C6}">
  <sheetPr>
    <tabColor rgb="FFF8C037"/>
  </sheetPr>
  <dimension ref="A2:BT40"/>
  <sheetViews>
    <sheetView showGridLines="0" zoomScaleNormal="100" zoomScaleSheetLayoutView="100" workbookViewId="0">
      <pane xSplit="3" ySplit="7" topLeftCell="AI8" activePane="bottomRight" state="frozen"/>
      <selection pane="topRight" activeCell="D1" sqref="D1"/>
      <selection pane="bottomLeft" activeCell="A8" sqref="A8"/>
      <selection pane="bottomRight" activeCell="BT9" sqref="BT9"/>
    </sheetView>
  </sheetViews>
  <sheetFormatPr defaultColWidth="8.88671875" defaultRowHeight="12"/>
  <cols>
    <col min="1" max="1" width="1.5546875" style="32" customWidth="1"/>
    <col min="2" max="2" width="42.33203125" style="32" customWidth="1"/>
    <col min="3" max="3" width="32" style="32" customWidth="1"/>
    <col min="4" max="9" width="7.109375" style="32" bestFit="1" customWidth="1"/>
    <col min="10" max="12" width="8.21875" style="32" bestFit="1" customWidth="1"/>
    <col min="13" max="13" width="1.6640625" style="32" customWidth="1"/>
    <col min="14" max="17" width="7.109375" style="32" bestFit="1" customWidth="1"/>
    <col min="18" max="18" width="1.6640625" style="32" customWidth="1"/>
    <col min="19" max="20" width="7.109375" style="32" bestFit="1" customWidth="1"/>
    <col min="21" max="21" width="6.5546875" style="32" bestFit="1" customWidth="1"/>
    <col min="22" max="22" width="6.88671875" style="32" bestFit="1" customWidth="1"/>
    <col min="23" max="23" width="1.5546875" style="32" customWidth="1"/>
    <col min="24" max="24" width="7.109375" style="32" customWidth="1"/>
    <col min="25" max="25" width="7" style="32" bestFit="1" customWidth="1"/>
    <col min="26" max="27" width="7" style="32" customWidth="1"/>
    <col min="28" max="28" width="1.5546875" style="32" customWidth="1"/>
    <col min="29" max="30" width="7.109375" style="32" customWidth="1"/>
    <col min="31" max="31" width="7.88671875" style="32" customWidth="1"/>
    <col min="32" max="32" width="7.109375" style="32" customWidth="1"/>
    <col min="33" max="33" width="1.5546875" style="32" customWidth="1"/>
    <col min="34" max="36" width="7.109375" style="32" customWidth="1"/>
    <col min="37" max="37" width="7.44140625" style="32" bestFit="1" customWidth="1"/>
    <col min="38" max="38" width="1.5546875" style="32" customWidth="1"/>
    <col min="39" max="42" width="6.33203125" style="32" bestFit="1" customWidth="1"/>
    <col min="43" max="43" width="6.5546875" style="32" bestFit="1" customWidth="1"/>
    <col min="44" max="44" width="7.109375" style="32" bestFit="1" customWidth="1"/>
    <col min="45" max="47" width="7.109375" style="32" customWidth="1"/>
    <col min="48" max="48" width="4" style="32" customWidth="1"/>
    <col min="49" max="52" width="6" style="32" bestFit="1" customWidth="1"/>
    <col min="53" max="53" width="3.33203125" style="32" customWidth="1"/>
    <col min="54" max="54" width="6" style="32" bestFit="1" customWidth="1"/>
    <col min="55" max="57" width="6.6640625" style="32" bestFit="1" customWidth="1"/>
    <col min="58" max="58" width="1.6640625" style="32" customWidth="1"/>
    <col min="59" max="61" width="6.6640625" style="32" bestFit="1" customWidth="1"/>
    <col min="62" max="62" width="7.33203125" style="32" bestFit="1" customWidth="1"/>
    <col min="63" max="63" width="1.77734375" style="32" customWidth="1"/>
    <col min="64" max="64" width="7.33203125" style="32" bestFit="1" customWidth="1"/>
    <col min="65" max="65" width="6.88671875" style="32" bestFit="1" customWidth="1"/>
    <col min="66" max="67" width="6.6640625" style="32" customWidth="1"/>
    <col min="68" max="68" width="2" style="32" customWidth="1"/>
    <col min="69" max="69" width="7.33203125" style="32" bestFit="1" customWidth="1"/>
    <col min="70" max="72" width="7.109375" style="32" customWidth="1"/>
    <col min="73" max="16384" width="8.88671875" style="32"/>
  </cols>
  <sheetData>
    <row r="2" spans="1:72">
      <c r="B2" s="103" t="s">
        <v>457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N2" s="31"/>
      <c r="O2" s="31"/>
      <c r="P2" s="31"/>
      <c r="Q2" s="31"/>
      <c r="S2" s="31"/>
      <c r="T2" s="31"/>
      <c r="U2" s="33"/>
      <c r="V2" s="33"/>
      <c r="X2" s="33"/>
      <c r="AC2" s="33"/>
      <c r="AD2" s="33"/>
      <c r="AE2" s="33"/>
      <c r="AF2" s="33"/>
      <c r="AH2" s="33"/>
      <c r="AI2" s="33"/>
      <c r="AJ2" s="33"/>
      <c r="AK2" s="33"/>
      <c r="AM2" s="33"/>
      <c r="AN2" s="33"/>
      <c r="AO2" s="33"/>
      <c r="AP2" s="33"/>
      <c r="AQ2" s="33"/>
      <c r="AR2" s="33"/>
      <c r="AS2" s="33"/>
      <c r="AT2" s="33"/>
      <c r="AU2" s="33"/>
      <c r="BG2" s="33"/>
      <c r="BR2" s="33"/>
      <c r="BS2" s="33"/>
      <c r="BT2" s="33"/>
    </row>
    <row r="3" spans="1:72">
      <c r="B3" s="103" t="s">
        <v>188</v>
      </c>
      <c r="C3" s="31"/>
      <c r="D3" s="31"/>
      <c r="E3" s="31"/>
      <c r="F3" s="31"/>
      <c r="G3" s="31"/>
      <c r="H3" s="31"/>
      <c r="I3" s="31"/>
      <c r="J3" s="31"/>
      <c r="K3" s="31"/>
      <c r="L3" s="31"/>
      <c r="N3" s="31"/>
      <c r="O3" s="31"/>
      <c r="P3" s="31"/>
      <c r="Q3" s="31"/>
      <c r="S3" s="31"/>
      <c r="T3" s="31"/>
      <c r="U3" s="33"/>
      <c r="V3" s="33"/>
      <c r="X3" s="33"/>
      <c r="AC3" s="33"/>
      <c r="AD3" s="33"/>
      <c r="AE3" s="33"/>
      <c r="AF3" s="33"/>
      <c r="AH3" s="33"/>
      <c r="AI3" s="33"/>
      <c r="AJ3" s="33"/>
      <c r="AK3" s="33"/>
      <c r="AM3" s="33"/>
      <c r="AN3" s="33"/>
      <c r="AO3" s="33"/>
      <c r="AP3" s="33"/>
      <c r="AQ3" s="33"/>
      <c r="AR3" s="33"/>
      <c r="AS3" s="33"/>
      <c r="AT3" s="33"/>
      <c r="AU3" s="33"/>
      <c r="BG3" s="33"/>
      <c r="BR3" s="33"/>
      <c r="BS3" s="33"/>
      <c r="BT3" s="33"/>
    </row>
    <row r="4" spans="1:72">
      <c r="A4" s="89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N4" s="31"/>
      <c r="O4" s="31"/>
      <c r="P4" s="31"/>
      <c r="Q4" s="31"/>
      <c r="S4" s="31"/>
      <c r="T4" s="31"/>
      <c r="U4" s="34"/>
      <c r="V4" s="34"/>
      <c r="X4" s="34"/>
      <c r="AC4" s="34"/>
      <c r="AD4" s="34"/>
      <c r="AE4" s="34"/>
      <c r="AF4" s="34"/>
      <c r="AH4" s="34"/>
      <c r="AI4" s="34"/>
      <c r="AJ4" s="34"/>
      <c r="AK4" s="34"/>
      <c r="AM4" s="34"/>
      <c r="AN4" s="34"/>
      <c r="AO4" s="34"/>
      <c r="AP4" s="34"/>
      <c r="AQ4" s="34"/>
      <c r="AR4" s="34"/>
      <c r="AS4" s="34"/>
      <c r="AT4" s="34"/>
      <c r="AU4" s="34"/>
      <c r="BG4" s="34"/>
      <c r="BR4" s="34"/>
      <c r="BS4" s="34"/>
      <c r="BT4" s="34"/>
    </row>
    <row r="6" spans="1:72" ht="15.6" customHeight="1">
      <c r="B6" s="191" t="s">
        <v>119</v>
      </c>
      <c r="C6" s="192" t="s">
        <v>174</v>
      </c>
      <c r="D6" s="35" t="s">
        <v>178</v>
      </c>
      <c r="E6" s="35"/>
      <c r="F6" s="35"/>
      <c r="G6" s="35"/>
      <c r="H6" s="35"/>
      <c r="I6" s="35"/>
      <c r="J6" s="35"/>
      <c r="K6" s="35"/>
      <c r="L6" s="35"/>
      <c r="N6" s="35" t="s">
        <v>266</v>
      </c>
      <c r="O6" s="36"/>
      <c r="P6" s="35"/>
      <c r="Q6" s="36"/>
      <c r="S6" s="35" t="s">
        <v>267</v>
      </c>
      <c r="T6" s="36"/>
      <c r="U6" s="35"/>
      <c r="V6" s="36"/>
      <c r="X6" s="36" t="s">
        <v>365</v>
      </c>
      <c r="Y6" s="36"/>
      <c r="Z6" s="36"/>
      <c r="AA6" s="36"/>
      <c r="AC6" s="36" t="s">
        <v>423</v>
      </c>
      <c r="AD6" s="36"/>
      <c r="AE6" s="36"/>
      <c r="AF6" s="36"/>
      <c r="AH6" s="36" t="s">
        <v>456</v>
      </c>
      <c r="AI6" s="36"/>
      <c r="AJ6" s="36"/>
      <c r="AK6" s="36"/>
      <c r="AM6" s="35" t="s">
        <v>179</v>
      </c>
      <c r="AN6" s="35"/>
      <c r="AO6" s="35"/>
      <c r="AP6" s="35"/>
      <c r="AQ6" s="35"/>
      <c r="AR6" s="35"/>
      <c r="AS6" s="35"/>
      <c r="AT6" s="35"/>
      <c r="AU6" s="35"/>
      <c r="AW6" s="35" t="s">
        <v>266</v>
      </c>
      <c r="AX6" s="36"/>
      <c r="AY6" s="35"/>
      <c r="AZ6" s="36"/>
      <c r="BB6" s="35" t="s">
        <v>267</v>
      </c>
      <c r="BC6" s="36"/>
      <c r="BD6" s="35"/>
      <c r="BE6" s="36"/>
      <c r="BG6" s="36" t="s">
        <v>365</v>
      </c>
      <c r="BH6" s="36"/>
      <c r="BI6" s="36"/>
      <c r="BJ6" s="36"/>
      <c r="BL6" s="36" t="s">
        <v>423</v>
      </c>
      <c r="BM6" s="36"/>
      <c r="BN6" s="36"/>
      <c r="BO6" s="36"/>
      <c r="BQ6" s="36" t="s">
        <v>456</v>
      </c>
      <c r="BR6" s="36"/>
      <c r="BS6" s="36"/>
      <c r="BT6" s="36"/>
    </row>
    <row r="7" spans="1:72" s="177" customFormat="1" ht="15.6" customHeight="1">
      <c r="B7" s="191"/>
      <c r="C7" s="192"/>
      <c r="D7" s="59" t="s">
        <v>273</v>
      </c>
      <c r="E7" s="59" t="s">
        <v>272</v>
      </c>
      <c r="F7" s="59" t="s">
        <v>262</v>
      </c>
      <c r="G7" s="59" t="s">
        <v>263</v>
      </c>
      <c r="H7" s="59" t="s">
        <v>264</v>
      </c>
      <c r="I7" s="59" t="s">
        <v>265</v>
      </c>
      <c r="J7" s="59" t="s">
        <v>420</v>
      </c>
      <c r="K7" s="59" t="s">
        <v>497</v>
      </c>
      <c r="L7" s="59" t="s">
        <v>498</v>
      </c>
      <c r="N7" s="30" t="s">
        <v>268</v>
      </c>
      <c r="O7" s="30" t="s">
        <v>269</v>
      </c>
      <c r="P7" s="30" t="s">
        <v>270</v>
      </c>
      <c r="Q7" s="30" t="s">
        <v>271</v>
      </c>
      <c r="S7" s="30" t="s">
        <v>268</v>
      </c>
      <c r="T7" s="30" t="s">
        <v>269</v>
      </c>
      <c r="U7" s="30" t="s">
        <v>270</v>
      </c>
      <c r="V7" s="30" t="s">
        <v>271</v>
      </c>
      <c r="X7" s="30" t="s">
        <v>268</v>
      </c>
      <c r="Y7" s="30" t="s">
        <v>269</v>
      </c>
      <c r="Z7" s="30" t="s">
        <v>270</v>
      </c>
      <c r="AA7" s="30" t="s">
        <v>271</v>
      </c>
      <c r="AC7" s="30" t="s">
        <v>268</v>
      </c>
      <c r="AD7" s="30" t="s">
        <v>269</v>
      </c>
      <c r="AE7" s="30" t="s">
        <v>270</v>
      </c>
      <c r="AF7" s="30" t="s">
        <v>271</v>
      </c>
      <c r="AH7" s="30" t="s">
        <v>268</v>
      </c>
      <c r="AI7" s="30" t="s">
        <v>269</v>
      </c>
      <c r="AJ7" s="30" t="s">
        <v>270</v>
      </c>
      <c r="AK7" s="30" t="s">
        <v>271</v>
      </c>
      <c r="AM7" s="59" t="s">
        <v>273</v>
      </c>
      <c r="AN7" s="59" t="s">
        <v>272</v>
      </c>
      <c r="AO7" s="59" t="s">
        <v>262</v>
      </c>
      <c r="AP7" s="59" t="s">
        <v>263</v>
      </c>
      <c r="AQ7" s="59" t="s">
        <v>264</v>
      </c>
      <c r="AR7" s="59" t="s">
        <v>265</v>
      </c>
      <c r="AS7" s="59" t="s">
        <v>420</v>
      </c>
      <c r="AT7" s="59" t="s">
        <v>497</v>
      </c>
      <c r="AU7" s="59" t="s">
        <v>498</v>
      </c>
      <c r="AW7" s="30" t="s">
        <v>268</v>
      </c>
      <c r="AX7" s="30" t="s">
        <v>269</v>
      </c>
      <c r="AY7" s="30" t="s">
        <v>270</v>
      </c>
      <c r="AZ7" s="30" t="s">
        <v>271</v>
      </c>
      <c r="BB7" s="30" t="s">
        <v>268</v>
      </c>
      <c r="BC7" s="30" t="s">
        <v>269</v>
      </c>
      <c r="BD7" s="30" t="s">
        <v>270</v>
      </c>
      <c r="BE7" s="30" t="s">
        <v>271</v>
      </c>
      <c r="BG7" s="30" t="s">
        <v>268</v>
      </c>
      <c r="BH7" s="30" t="s">
        <v>269</v>
      </c>
      <c r="BI7" s="30" t="s">
        <v>270</v>
      </c>
      <c r="BJ7" s="30" t="s">
        <v>271</v>
      </c>
      <c r="BL7" s="30" t="s">
        <v>268</v>
      </c>
      <c r="BM7" s="30" t="s">
        <v>269</v>
      </c>
      <c r="BN7" s="30" t="s">
        <v>270</v>
      </c>
      <c r="BO7" s="30" t="s">
        <v>271</v>
      </c>
      <c r="BQ7" s="30" t="s">
        <v>268</v>
      </c>
      <c r="BR7" s="30" t="s">
        <v>269</v>
      </c>
      <c r="BS7" s="30" t="s">
        <v>270</v>
      </c>
      <c r="BT7" s="30" t="s">
        <v>271</v>
      </c>
    </row>
    <row r="8" spans="1:72" ht="6.75" customHeight="1">
      <c r="B8" s="90"/>
      <c r="C8" s="37"/>
      <c r="D8" s="91"/>
      <c r="E8" s="91"/>
      <c r="F8" s="91"/>
      <c r="G8" s="91"/>
      <c r="H8" s="91"/>
      <c r="I8" s="91"/>
      <c r="J8" s="91"/>
      <c r="K8" s="91"/>
      <c r="L8" s="91"/>
      <c r="N8" s="37"/>
      <c r="O8" s="37"/>
      <c r="P8" s="37"/>
      <c r="Q8" s="37"/>
      <c r="S8" s="37"/>
      <c r="T8" s="37"/>
      <c r="U8" s="38"/>
      <c r="V8" s="38"/>
      <c r="X8" s="38"/>
      <c r="Y8" s="38"/>
      <c r="Z8" s="38"/>
      <c r="AA8" s="38"/>
      <c r="AC8" s="38"/>
      <c r="AD8" s="38"/>
      <c r="AE8" s="38"/>
      <c r="AF8" s="38"/>
      <c r="AH8" s="38"/>
      <c r="AI8" s="38"/>
      <c r="AJ8" s="38"/>
      <c r="AK8" s="38"/>
      <c r="AM8" s="38"/>
      <c r="AN8" s="38"/>
      <c r="AO8" s="38"/>
      <c r="AP8" s="38"/>
      <c r="AQ8" s="50"/>
      <c r="AR8" s="38"/>
      <c r="AS8" s="38"/>
      <c r="AT8" s="38"/>
      <c r="AU8" s="38"/>
      <c r="BG8" s="38"/>
      <c r="BH8" s="38"/>
      <c r="BI8" s="38"/>
      <c r="BJ8" s="38"/>
      <c r="BL8" s="38"/>
      <c r="BM8" s="38"/>
      <c r="BN8" s="38"/>
      <c r="BO8" s="38"/>
      <c r="BQ8" s="38"/>
      <c r="BR8" s="38"/>
      <c r="BS8" s="38"/>
      <c r="BT8" s="38"/>
    </row>
    <row r="9" spans="1:72" ht="15" customHeight="1">
      <c r="B9" s="86" t="s">
        <v>36</v>
      </c>
      <c r="C9" s="87" t="s">
        <v>98</v>
      </c>
      <c r="D9" s="40">
        <v>145040</v>
      </c>
      <c r="E9" s="40">
        <v>220796</v>
      </c>
      <c r="F9" s="40">
        <v>311207</v>
      </c>
      <c r="G9" s="40">
        <v>409458</v>
      </c>
      <c r="H9" s="39">
        <v>683525</v>
      </c>
      <c r="I9" s="51">
        <v>973449</v>
      </c>
      <c r="J9" s="51">
        <v>1260058</v>
      </c>
      <c r="K9" s="51">
        <v>1508642</v>
      </c>
      <c r="L9" s="51">
        <v>1701667</v>
      </c>
      <c r="N9" s="39">
        <v>123470.48954000001</v>
      </c>
      <c r="O9" s="39">
        <v>146128.52031999998</v>
      </c>
      <c r="P9" s="39">
        <v>154786.27556000007</v>
      </c>
      <c r="Q9" s="39">
        <v>259139.6629899999</v>
      </c>
      <c r="R9" s="39"/>
      <c r="S9" s="39">
        <v>178182.25465000005</v>
      </c>
      <c r="T9" s="39">
        <v>197522.45682999992</v>
      </c>
      <c r="U9" s="39">
        <v>233486.18727999993</v>
      </c>
      <c r="V9" s="39">
        <v>364257.81410000025</v>
      </c>
      <c r="X9" s="39">
        <v>271139</v>
      </c>
      <c r="Y9" s="39">
        <v>285273</v>
      </c>
      <c r="Z9" s="39">
        <v>273209</v>
      </c>
      <c r="AA9" s="39">
        <v>430437</v>
      </c>
      <c r="AC9" s="39">
        <v>288513</v>
      </c>
      <c r="AD9" s="39">
        <v>343418</v>
      </c>
      <c r="AE9" s="39">
        <v>343963</v>
      </c>
      <c r="AF9" s="39">
        <v>532747.50686999899</v>
      </c>
      <c r="AH9" s="39">
        <v>352535</v>
      </c>
      <c r="AI9" s="39">
        <v>399318</v>
      </c>
      <c r="AJ9" s="39">
        <v>393710</v>
      </c>
      <c r="AK9" s="39">
        <v>556104</v>
      </c>
      <c r="AM9" s="40">
        <v>34059.845999999998</v>
      </c>
      <c r="AN9" s="40">
        <v>51809.345000000001</v>
      </c>
      <c r="AO9" s="40">
        <v>72393.914000000004</v>
      </c>
      <c r="AP9" s="41">
        <f t="shared" ref="AP9:AP14" si="0">G9/$AP$15</f>
        <v>91515.354700281619</v>
      </c>
      <c r="AQ9" s="41">
        <v>149323</v>
      </c>
      <c r="AR9" s="40">
        <v>207633</v>
      </c>
      <c r="AS9" s="40">
        <v>278259</v>
      </c>
      <c r="AT9" s="40">
        <v>350505</v>
      </c>
      <c r="AU9" s="40">
        <v>401602</v>
      </c>
      <c r="AW9" s="41">
        <f t="shared" ref="AW9:AZ14" si="1">N9/AW$15</f>
        <v>27005.203197655348</v>
      </c>
      <c r="AX9" s="41">
        <f t="shared" si="1"/>
        <v>32326.696282749919</v>
      </c>
      <c r="AY9" s="41">
        <f t="shared" si="1"/>
        <v>33787.769160469761</v>
      </c>
      <c r="AZ9" s="41">
        <f t="shared" si="1"/>
        <v>55914.942099168533</v>
      </c>
      <c r="BB9" s="41">
        <f t="shared" ref="BB9:BE14" si="2">S9/BB$15</f>
        <v>38341.852007660535</v>
      </c>
      <c r="BC9" s="41">
        <f t="shared" si="2"/>
        <v>42586.627557781852</v>
      </c>
      <c r="BD9" s="41">
        <f t="shared" si="2"/>
        <v>48859.43010281663</v>
      </c>
      <c r="BE9" s="41">
        <f t="shared" si="2"/>
        <v>77682.370500170669</v>
      </c>
      <c r="BG9" s="41">
        <f t="shared" ref="BG9:BJ14" si="3">X9/BG$15</f>
        <v>57683.42150424781</v>
      </c>
      <c r="BH9" s="41">
        <f t="shared" si="3"/>
        <v>63035.398621177308</v>
      </c>
      <c r="BI9" s="41">
        <f t="shared" si="3"/>
        <v>60634.510819308307</v>
      </c>
      <c r="BJ9" s="41">
        <f t="shared" si="3"/>
        <v>95053.477707193902</v>
      </c>
      <c r="BL9" s="41">
        <f t="shared" ref="BL9:BN14" si="4">AC9/BL$15</f>
        <v>66768.415449769731</v>
      </c>
      <c r="BM9" s="41">
        <f t="shared" si="4"/>
        <v>79851.652056641949</v>
      </c>
      <c r="BN9" s="41">
        <f t="shared" si="4"/>
        <v>80277.032230961326</v>
      </c>
      <c r="BO9" s="41">
        <v>123604.44232616392</v>
      </c>
      <c r="BQ9" s="41">
        <v>84242</v>
      </c>
      <c r="BR9" s="41">
        <v>93807.085134373221</v>
      </c>
      <c r="BS9" s="41">
        <v>92249.115490053649</v>
      </c>
      <c r="BT9" s="41">
        <f t="shared" ref="BT9:BT14" si="5">AK9/BT$15</f>
        <v>131178.26056188522</v>
      </c>
    </row>
    <row r="10" spans="1:72" ht="15" customHeight="1">
      <c r="B10" s="86" t="s">
        <v>410</v>
      </c>
      <c r="C10" s="87" t="s">
        <v>415</v>
      </c>
      <c r="D10" s="40">
        <v>-7834</v>
      </c>
      <c r="E10" s="40">
        <v>-6998</v>
      </c>
      <c r="F10" s="40">
        <v>4374</v>
      </c>
      <c r="G10" s="40">
        <v>22103</v>
      </c>
      <c r="H10" s="39">
        <v>36417</v>
      </c>
      <c r="I10" s="51">
        <v>48741</v>
      </c>
      <c r="J10" s="51">
        <v>39995</v>
      </c>
      <c r="K10" s="51">
        <v>11964</v>
      </c>
      <c r="L10" s="51">
        <v>32002</v>
      </c>
      <c r="N10" s="40">
        <v>5598.3779899999954</v>
      </c>
      <c r="O10" s="40">
        <v>7213.3768900000105</v>
      </c>
      <c r="P10" s="40">
        <v>7615.1176700000797</v>
      </c>
      <c r="Q10" s="40">
        <v>15990.351989999815</v>
      </c>
      <c r="S10" s="40">
        <v>274.46042000003348</v>
      </c>
      <c r="T10" s="40">
        <v>13121.594279999958</v>
      </c>
      <c r="U10" s="41">
        <v>14084.852099999909</v>
      </c>
      <c r="V10" s="41">
        <v>21259.849060000346</v>
      </c>
      <c r="X10" s="41">
        <v>11781</v>
      </c>
      <c r="Y10" s="41">
        <v>12472</v>
      </c>
      <c r="Z10" s="41">
        <v>2944</v>
      </c>
      <c r="AA10" s="41">
        <v>13038.7</v>
      </c>
      <c r="AC10" s="41">
        <v>-1709</v>
      </c>
      <c r="AD10" s="41">
        <v>-15187</v>
      </c>
      <c r="AE10" s="41">
        <v>-3853</v>
      </c>
      <c r="AF10" s="41">
        <v>32712.322529999401</v>
      </c>
      <c r="AH10" s="41">
        <v>3961</v>
      </c>
      <c r="AI10" s="41">
        <v>14302</v>
      </c>
      <c r="AJ10" s="41">
        <v>9085</v>
      </c>
      <c r="AK10" s="41">
        <v>5077</v>
      </c>
      <c r="AM10" s="40">
        <v>-1839.6120000000001</v>
      </c>
      <c r="AN10" s="40">
        <v>-1642.0429999999999</v>
      </c>
      <c r="AO10" s="40">
        <v>1017.433</v>
      </c>
      <c r="AP10" s="41">
        <f t="shared" si="0"/>
        <v>4940.1010236466855</v>
      </c>
      <c r="AQ10" s="41">
        <v>7956</v>
      </c>
      <c r="AR10" s="40">
        <v>10395</v>
      </c>
      <c r="AS10" s="40">
        <v>8832</v>
      </c>
      <c r="AT10" s="40">
        <v>2780</v>
      </c>
      <c r="AU10" s="40">
        <v>7553</v>
      </c>
      <c r="AW10" s="41">
        <f t="shared" si="1"/>
        <v>1224.4653419653978</v>
      </c>
      <c r="AX10" s="41">
        <f t="shared" si="1"/>
        <v>1595.7503941420703</v>
      </c>
      <c r="AY10" s="41">
        <f t="shared" si="1"/>
        <v>1662.2781124030616</v>
      </c>
      <c r="AZ10" s="41">
        <f t="shared" si="1"/>
        <v>3450.2615128455541</v>
      </c>
      <c r="BB10" s="41">
        <f t="shared" si="2"/>
        <v>59.059308831131311</v>
      </c>
      <c r="BC10" s="41">
        <f t="shared" si="2"/>
        <v>2829.0679325015722</v>
      </c>
      <c r="BD10" s="41">
        <f t="shared" si="2"/>
        <v>2947.402819436094</v>
      </c>
      <c r="BE10" s="41">
        <f t="shared" si="2"/>
        <v>4533.9191296065346</v>
      </c>
      <c r="BG10" s="41">
        <f t="shared" si="3"/>
        <v>2506.3468875430808</v>
      </c>
      <c r="BH10" s="41">
        <f t="shared" si="3"/>
        <v>2755.8776736786285</v>
      </c>
      <c r="BI10" s="41">
        <f t="shared" si="3"/>
        <v>653.37525429998152</v>
      </c>
      <c r="BJ10" s="41">
        <f t="shared" si="3"/>
        <v>2879.3383927979921</v>
      </c>
      <c r="BL10" s="41">
        <f t="shared" si="4"/>
        <v>-395.50114554164446</v>
      </c>
      <c r="BM10" s="41">
        <f t="shared" si="4"/>
        <v>-3531.2856046690072</v>
      </c>
      <c r="BN10" s="41">
        <f t="shared" si="4"/>
        <v>-899.24615492333191</v>
      </c>
      <c r="BO10" s="41">
        <v>7589.6899213473944</v>
      </c>
      <c r="BQ10" s="41">
        <v>947</v>
      </c>
      <c r="BR10" s="41">
        <v>3359.8007893253139</v>
      </c>
      <c r="BS10" s="41">
        <v>2128.6815529885894</v>
      </c>
      <c r="BT10" s="41">
        <f t="shared" si="5"/>
        <v>1197.6033779161653</v>
      </c>
    </row>
    <row r="11" spans="1:72" ht="15.75" customHeight="1">
      <c r="B11" s="74" t="s">
        <v>411</v>
      </c>
      <c r="C11" s="75" t="s">
        <v>416</v>
      </c>
      <c r="D11" s="42">
        <v>-8864</v>
      </c>
      <c r="E11" s="42">
        <v>-8282</v>
      </c>
      <c r="F11" s="42">
        <v>1466</v>
      </c>
      <c r="G11" s="42">
        <v>12491</v>
      </c>
      <c r="H11" s="92">
        <v>30315</v>
      </c>
      <c r="I11" s="52">
        <v>33239</v>
      </c>
      <c r="J11" s="52">
        <v>25675</v>
      </c>
      <c r="K11" s="52">
        <v>-11115</v>
      </c>
      <c r="L11" s="52">
        <v>11784</v>
      </c>
      <c r="N11" s="42">
        <v>3869.980449999995</v>
      </c>
      <c r="O11" s="42">
        <v>7454.3986400000103</v>
      </c>
      <c r="P11" s="42">
        <v>4751.3788200000799</v>
      </c>
      <c r="Q11" s="42">
        <v>14239.119409999814</v>
      </c>
      <c r="S11" s="42">
        <v>-3242.6004499999663</v>
      </c>
      <c r="T11" s="42">
        <v>9124.2716399999572</v>
      </c>
      <c r="U11" s="43">
        <v>3710.7906299999077</v>
      </c>
      <c r="V11" s="43">
        <v>23646.522640000345</v>
      </c>
      <c r="X11" s="43">
        <v>4500</v>
      </c>
      <c r="Y11" s="43">
        <v>14313</v>
      </c>
      <c r="Z11" s="43">
        <v>-9786</v>
      </c>
      <c r="AA11" s="43">
        <v>16888.900000000001</v>
      </c>
      <c r="AC11" s="43">
        <v>-5108</v>
      </c>
      <c r="AD11" s="43">
        <v>-21742</v>
      </c>
      <c r="AE11" s="43">
        <v>-8013</v>
      </c>
      <c r="AF11" s="43">
        <v>23748.2138399994</v>
      </c>
      <c r="AH11" s="43">
        <v>4568</v>
      </c>
      <c r="AI11" s="43">
        <v>4103</v>
      </c>
      <c r="AJ11" s="43">
        <v>2098</v>
      </c>
      <c r="AK11" s="43">
        <v>1438</v>
      </c>
      <c r="AM11" s="42">
        <v>-2081.433</v>
      </c>
      <c r="AN11" s="42">
        <v>-1943.3579999999999</v>
      </c>
      <c r="AO11" s="42">
        <v>341.10599999999999</v>
      </c>
      <c r="AP11" s="43">
        <f t="shared" si="0"/>
        <v>2791.7840060792992</v>
      </c>
      <c r="AQ11" s="43">
        <v>6623</v>
      </c>
      <c r="AR11" s="42">
        <v>7089</v>
      </c>
      <c r="AS11" s="42">
        <v>5670</v>
      </c>
      <c r="AT11" s="42">
        <v>-2582</v>
      </c>
      <c r="AU11" s="42">
        <v>2781</v>
      </c>
      <c r="AW11" s="43">
        <f t="shared" si="1"/>
        <v>846.43390345792852</v>
      </c>
      <c r="AX11" s="43">
        <f t="shared" si="1"/>
        <v>1649.0694648664216</v>
      </c>
      <c r="AY11" s="43">
        <f t="shared" si="1"/>
        <v>1037.1623077259076</v>
      </c>
      <c r="AZ11" s="43">
        <f t="shared" si="1"/>
        <v>3072.3955112344602</v>
      </c>
      <c r="BB11" s="43">
        <f t="shared" si="2"/>
        <v>-697.75358280254045</v>
      </c>
      <c r="BC11" s="43">
        <f t="shared" si="2"/>
        <v>1967.2292675214076</v>
      </c>
      <c r="BD11" s="43">
        <f t="shared" si="2"/>
        <v>776.52180424378309</v>
      </c>
      <c r="BE11" s="43">
        <f t="shared" si="2"/>
        <v>5042.9060452684998</v>
      </c>
      <c r="BG11" s="43">
        <f t="shared" si="3"/>
        <v>957.35175230828156</v>
      </c>
      <c r="BH11" s="43">
        <f t="shared" si="3"/>
        <v>3162.6745624889518</v>
      </c>
      <c r="BI11" s="43">
        <f t="shared" si="3"/>
        <v>-2171.8513038653596</v>
      </c>
      <c r="BJ11" s="43">
        <f t="shared" si="3"/>
        <v>3729.5787296376179</v>
      </c>
      <c r="BL11" s="43">
        <f t="shared" si="4"/>
        <v>-1182.1064080905323</v>
      </c>
      <c r="BM11" s="43">
        <f t="shared" si="4"/>
        <v>-5055.4560885437259</v>
      </c>
      <c r="BN11" s="43">
        <f t="shared" si="4"/>
        <v>-1870.1426004154316</v>
      </c>
      <c r="BO11" s="43">
        <v>5509.898573118815</v>
      </c>
      <c r="BQ11" s="43">
        <v>1092</v>
      </c>
      <c r="BR11" s="43">
        <v>963.86957338846059</v>
      </c>
      <c r="BS11" s="43">
        <v>491.57665362356192</v>
      </c>
      <c r="BT11" s="43">
        <f t="shared" si="5"/>
        <v>339.20694454273109</v>
      </c>
    </row>
    <row r="12" spans="1:72">
      <c r="B12" s="76" t="s">
        <v>412</v>
      </c>
      <c r="C12" s="77" t="s">
        <v>417</v>
      </c>
      <c r="D12" s="44">
        <v>-8876</v>
      </c>
      <c r="E12" s="44">
        <v>-8280</v>
      </c>
      <c r="F12" s="44">
        <v>10874</v>
      </c>
      <c r="G12" s="44">
        <v>8542</v>
      </c>
      <c r="H12" s="93">
        <v>22885</v>
      </c>
      <c r="I12" s="53">
        <v>25873</v>
      </c>
      <c r="J12" s="53">
        <v>20206</v>
      </c>
      <c r="K12" s="53">
        <v>-10041</v>
      </c>
      <c r="L12" s="53">
        <v>9306</v>
      </c>
      <c r="N12" s="44">
        <v>3038.980449999995</v>
      </c>
      <c r="O12" s="44">
        <v>5717.8151500000095</v>
      </c>
      <c r="P12" s="44">
        <v>3100.7848323500807</v>
      </c>
      <c r="Q12" s="44">
        <v>11026.975407649814</v>
      </c>
      <c r="S12" s="44">
        <v>-3344.5324899999664</v>
      </c>
      <c r="T12" s="44">
        <v>7208.1022099999582</v>
      </c>
      <c r="U12" s="45">
        <v>1436.0455899999076</v>
      </c>
      <c r="V12" s="45">
        <v>20573.773010000339</v>
      </c>
      <c r="X12" s="45">
        <v>3432</v>
      </c>
      <c r="Y12" s="45">
        <v>11612</v>
      </c>
      <c r="Z12" s="45">
        <v>-8197</v>
      </c>
      <c r="AA12" s="45">
        <v>13600.2</v>
      </c>
      <c r="AC12" s="45">
        <v>-4291</v>
      </c>
      <c r="AD12" s="45">
        <v>-17560</v>
      </c>
      <c r="AE12" s="45">
        <v>-6787</v>
      </c>
      <c r="AF12" s="45">
        <v>18597</v>
      </c>
      <c r="AH12" s="45">
        <v>3660</v>
      </c>
      <c r="AI12" s="45">
        <v>2870</v>
      </c>
      <c r="AJ12" s="45">
        <v>1306</v>
      </c>
      <c r="AK12" s="45">
        <v>1344</v>
      </c>
      <c r="AM12" s="44">
        <v>-2084.3040000000001</v>
      </c>
      <c r="AN12" s="44">
        <v>-1942.961</v>
      </c>
      <c r="AO12" s="44">
        <v>2529.6289999999999</v>
      </c>
      <c r="AP12" s="45">
        <f t="shared" si="0"/>
        <v>1909.168119440347</v>
      </c>
      <c r="AQ12" s="45">
        <v>4999</v>
      </c>
      <c r="AR12" s="44">
        <v>5518</v>
      </c>
      <c r="AS12" s="44">
        <v>4462</v>
      </c>
      <c r="AT12" s="44">
        <v>-2333</v>
      </c>
      <c r="AU12" s="44">
        <v>2196</v>
      </c>
      <c r="AW12" s="45">
        <f t="shared" si="1"/>
        <v>664.67934865816471</v>
      </c>
      <c r="AX12" s="45">
        <f t="shared" si="1"/>
        <v>1264.9007418277299</v>
      </c>
      <c r="AY12" s="45">
        <f t="shared" si="1"/>
        <v>676.8597652000409</v>
      </c>
      <c r="AZ12" s="45">
        <f t="shared" si="1"/>
        <v>2379.3065265794066</v>
      </c>
      <c r="BB12" s="45">
        <f t="shared" si="2"/>
        <v>-719.6876592356615</v>
      </c>
      <c r="BC12" s="45">
        <f t="shared" si="2"/>
        <v>1554.0955147185559</v>
      </c>
      <c r="BD12" s="45">
        <f t="shared" si="2"/>
        <v>300.50758011186525</v>
      </c>
      <c r="BE12" s="45">
        <f t="shared" si="2"/>
        <v>4387.6051403265055</v>
      </c>
      <c r="BG12" s="45">
        <f t="shared" si="3"/>
        <v>730.14026976044931</v>
      </c>
      <c r="BH12" s="45">
        <f t="shared" si="3"/>
        <v>2565.8476224147075</v>
      </c>
      <c r="BI12" s="45">
        <f t="shared" si="3"/>
        <v>-1819.1973367856483</v>
      </c>
      <c r="BJ12" s="45">
        <f t="shared" si="3"/>
        <v>3003.3345356309487</v>
      </c>
      <c r="BL12" s="45">
        <f t="shared" si="4"/>
        <v>-993.03418111129099</v>
      </c>
      <c r="BM12" s="45">
        <f t="shared" si="4"/>
        <v>-4083.0562466575211</v>
      </c>
      <c r="BN12" s="45">
        <f t="shared" si="4"/>
        <v>-1584.0082152776158</v>
      </c>
      <c r="BO12" s="45">
        <v>4314.7490777476169</v>
      </c>
      <c r="BQ12" s="45">
        <v>875</v>
      </c>
      <c r="BR12" s="45">
        <v>674.21537305017841</v>
      </c>
      <c r="BS12" s="45">
        <v>306.0052953443145</v>
      </c>
      <c r="BT12" s="45">
        <f t="shared" si="5"/>
        <v>317.03347250725358</v>
      </c>
    </row>
    <row r="13" spans="1:72" ht="13.5" customHeight="1">
      <c r="B13" s="86" t="s">
        <v>413</v>
      </c>
      <c r="C13" s="87" t="s">
        <v>418</v>
      </c>
      <c r="D13" s="46">
        <v>-0.71</v>
      </c>
      <c r="E13" s="46">
        <v>-0.57999999999999996</v>
      </c>
      <c r="F13" s="46">
        <v>0.74</v>
      </c>
      <c r="G13" s="46">
        <v>0.56000000000000005</v>
      </c>
      <c r="H13" s="94">
        <v>1.34</v>
      </c>
      <c r="I13" s="94">
        <v>1.49</v>
      </c>
      <c r="J13" s="94">
        <v>1.1299999999999999</v>
      </c>
      <c r="K13" s="94">
        <v>-0.53</v>
      </c>
      <c r="L13" s="94">
        <v>0.49</v>
      </c>
      <c r="N13" s="46">
        <v>0.18</v>
      </c>
      <c r="O13" s="46">
        <v>0.33</v>
      </c>
      <c r="P13" s="46">
        <v>0.18</v>
      </c>
      <c r="Q13" s="46"/>
      <c r="S13" s="46">
        <v>-0.19</v>
      </c>
      <c r="T13" s="46">
        <v>0.42</v>
      </c>
      <c r="U13" s="46">
        <v>0.08</v>
      </c>
      <c r="V13" s="46"/>
      <c r="X13" s="46">
        <v>0.2</v>
      </c>
      <c r="Y13" s="46">
        <v>0.65068914208950046</v>
      </c>
      <c r="Z13" s="46">
        <v>-0.45657466523282958</v>
      </c>
      <c r="AA13" s="46"/>
      <c r="AC13" s="46">
        <v>-0.23</v>
      </c>
      <c r="AD13" s="46">
        <v>-0.93</v>
      </c>
      <c r="AE13" s="46">
        <v>-0.35752016355169747</v>
      </c>
      <c r="AF13" s="46"/>
      <c r="AH13" s="46">
        <v>0.19</v>
      </c>
      <c r="AI13" s="46">
        <v>0.1512105591045447</v>
      </c>
      <c r="AJ13" s="46">
        <v>7.0000000000000007E-2</v>
      </c>
      <c r="AK13" s="46"/>
      <c r="AM13" s="46">
        <v>-0.17</v>
      </c>
      <c r="AN13" s="46">
        <v>-0.14000000000000001</v>
      </c>
      <c r="AO13" s="46">
        <v>0.17</v>
      </c>
      <c r="AP13" s="46">
        <f t="shared" si="0"/>
        <v>0.12516204014125432</v>
      </c>
      <c r="AQ13" s="46">
        <v>0.28999999999999998</v>
      </c>
      <c r="AR13" s="46">
        <v>0.32</v>
      </c>
      <c r="AS13" s="46">
        <v>0.25</v>
      </c>
      <c r="AT13" s="46">
        <v>-0.12</v>
      </c>
      <c r="AU13" s="46">
        <v>0.12</v>
      </c>
      <c r="AW13" s="46">
        <f t="shared" si="1"/>
        <v>3.9369217646158222E-2</v>
      </c>
      <c r="AX13" s="46">
        <f t="shared" si="1"/>
        <v>7.3002927491132727E-2</v>
      </c>
      <c r="AY13" s="46">
        <f t="shared" si="1"/>
        <v>3.9291587234599877E-2</v>
      </c>
      <c r="AZ13" s="46">
        <f t="shared" si="1"/>
        <v>0</v>
      </c>
      <c r="BB13" s="46">
        <f t="shared" si="2"/>
        <v>-4.0884833878464449E-2</v>
      </c>
      <c r="BC13" s="46">
        <f t="shared" si="2"/>
        <v>9.0553671017075829E-2</v>
      </c>
      <c r="BD13" s="46">
        <f t="shared" si="2"/>
        <v>1.6740837878935842E-2</v>
      </c>
      <c r="BE13" s="46">
        <f t="shared" si="2"/>
        <v>0</v>
      </c>
      <c r="BG13" s="46">
        <f t="shared" si="3"/>
        <v>4.2548966769256957E-2</v>
      </c>
      <c r="BH13" s="46">
        <f t="shared" si="3"/>
        <v>0.1437796407304005</v>
      </c>
      <c r="BI13" s="46">
        <f t="shared" si="3"/>
        <v>-0.10132968342507777</v>
      </c>
      <c r="BJ13" s="46">
        <f t="shared" si="3"/>
        <v>0</v>
      </c>
      <c r="BL13" s="46">
        <f t="shared" si="4"/>
        <v>-5.3227187521695862E-2</v>
      </c>
      <c r="BM13" s="46">
        <f t="shared" si="4"/>
        <v>-0.21624386727741995</v>
      </c>
      <c r="BN13" s="46">
        <f t="shared" si="4"/>
        <v>-8.3441119226946456E-2</v>
      </c>
      <c r="BO13" s="46">
        <v>0</v>
      </c>
      <c r="BQ13" s="46">
        <v>0.05</v>
      </c>
      <c r="BR13" s="46">
        <v>3.552211969191521E-2</v>
      </c>
      <c r="BS13" s="46">
        <v>1.6401508938822373E-2</v>
      </c>
      <c r="BT13" s="46">
        <f t="shared" si="5"/>
        <v>0</v>
      </c>
    </row>
    <row r="14" spans="1:72" ht="15" customHeight="1">
      <c r="B14" s="86" t="s">
        <v>414</v>
      </c>
      <c r="C14" s="87" t="s">
        <v>419</v>
      </c>
      <c r="D14" s="46">
        <v>-0.71</v>
      </c>
      <c r="E14" s="46">
        <v>-0.57999999999999996</v>
      </c>
      <c r="F14" s="46">
        <v>0.74</v>
      </c>
      <c r="G14" s="46">
        <v>0.56000000000000005</v>
      </c>
      <c r="H14" s="94">
        <v>1.32</v>
      </c>
      <c r="I14" s="94">
        <v>1.47</v>
      </c>
      <c r="J14" s="94">
        <v>1.1200000000000001</v>
      </c>
      <c r="K14" s="94">
        <v>-0.52</v>
      </c>
      <c r="L14" s="94">
        <v>0.49</v>
      </c>
      <c r="N14" s="46">
        <v>0.18</v>
      </c>
      <c r="O14" s="46">
        <v>0.33</v>
      </c>
      <c r="P14" s="46">
        <v>0.18</v>
      </c>
      <c r="Q14" s="46"/>
      <c r="S14" s="46">
        <v>-0.19</v>
      </c>
      <c r="T14" s="46">
        <v>0.41</v>
      </c>
      <c r="U14" s="46">
        <v>0.08</v>
      </c>
      <c r="V14" s="46"/>
      <c r="X14" s="46">
        <v>0.19</v>
      </c>
      <c r="Y14" s="46">
        <v>0.6414695835529397</v>
      </c>
      <c r="Z14" s="46">
        <v>-0.45047858053370704</v>
      </c>
      <c r="AA14" s="46"/>
      <c r="AC14" s="46">
        <v>-0.22</v>
      </c>
      <c r="AD14" s="46">
        <v>-0.91</v>
      </c>
      <c r="AE14" s="46">
        <v>-0.35333181680560838</v>
      </c>
      <c r="AF14" s="46"/>
      <c r="AH14" s="46">
        <v>0.19</v>
      </c>
      <c r="AI14" s="46">
        <v>0.14943912823779795</v>
      </c>
      <c r="AJ14" s="46">
        <v>7.0000000000000007E-2</v>
      </c>
      <c r="AK14" s="46"/>
      <c r="AM14" s="46">
        <v>-0.17</v>
      </c>
      <c r="AN14" s="46">
        <v>-0.14000000000000001</v>
      </c>
      <c r="AO14" s="46">
        <v>0.17</v>
      </c>
      <c r="AP14" s="46">
        <f t="shared" si="0"/>
        <v>0.12516204014125432</v>
      </c>
      <c r="AQ14" s="46">
        <v>0.28999999999999998</v>
      </c>
      <c r="AR14" s="46">
        <v>0.31</v>
      </c>
      <c r="AS14" s="46">
        <v>0.25</v>
      </c>
      <c r="AT14" s="46">
        <v>-0.12</v>
      </c>
      <c r="AU14" s="46">
        <v>0.12</v>
      </c>
      <c r="AW14" s="46">
        <f t="shared" si="1"/>
        <v>3.9369217646158222E-2</v>
      </c>
      <c r="AX14" s="46">
        <f t="shared" si="1"/>
        <v>7.3002927491132727E-2</v>
      </c>
      <c r="AY14" s="46">
        <f t="shared" si="1"/>
        <v>3.9291587234599877E-2</v>
      </c>
      <c r="AZ14" s="46">
        <f t="shared" si="1"/>
        <v>0</v>
      </c>
      <c r="BB14" s="46">
        <f t="shared" si="2"/>
        <v>-4.0884833878464449E-2</v>
      </c>
      <c r="BC14" s="46">
        <f t="shared" si="2"/>
        <v>8.8397631230954982E-2</v>
      </c>
      <c r="BD14" s="46">
        <f t="shared" si="2"/>
        <v>1.6740837878935842E-2</v>
      </c>
      <c r="BE14" s="46">
        <f t="shared" si="2"/>
        <v>0</v>
      </c>
      <c r="BG14" s="46">
        <f t="shared" si="3"/>
        <v>4.0421518430794112E-2</v>
      </c>
      <c r="BH14" s="46">
        <f t="shared" si="3"/>
        <v>0.14174243935675707</v>
      </c>
      <c r="BI14" s="46">
        <f t="shared" si="3"/>
        <v>-9.9976751736720632E-2</v>
      </c>
      <c r="BJ14" s="46">
        <f t="shared" si="3"/>
        <v>0</v>
      </c>
      <c r="BL14" s="46">
        <f t="shared" si="4"/>
        <v>-5.0912961977274303E-2</v>
      </c>
      <c r="BM14" s="46">
        <f t="shared" si="4"/>
        <v>-0.21159346152951847</v>
      </c>
      <c r="BN14" s="46">
        <f t="shared" si="4"/>
        <v>-8.2463606974959358E-2</v>
      </c>
      <c r="BO14" s="46">
        <v>0</v>
      </c>
      <c r="BQ14" s="46">
        <v>0.05</v>
      </c>
      <c r="BR14" s="46">
        <v>3.5105978255449616E-2</v>
      </c>
      <c r="BS14" s="46">
        <v>1.6401508938822373E-2</v>
      </c>
      <c r="BT14" s="46">
        <f t="shared" si="5"/>
        <v>0</v>
      </c>
    </row>
    <row r="15" spans="1:72">
      <c r="B15" s="95" t="s">
        <v>120</v>
      </c>
      <c r="C15" s="96" t="s">
        <v>122</v>
      </c>
      <c r="D15" s="97" t="s">
        <v>121</v>
      </c>
      <c r="E15" s="97" t="s">
        <v>121</v>
      </c>
      <c r="F15" s="97" t="s">
        <v>121</v>
      </c>
      <c r="G15" s="97" t="s">
        <v>121</v>
      </c>
      <c r="H15" s="54" t="s">
        <v>121</v>
      </c>
      <c r="I15" s="54" t="s">
        <v>121</v>
      </c>
      <c r="J15" s="54" t="s">
        <v>121</v>
      </c>
      <c r="K15" s="54" t="s">
        <v>121</v>
      </c>
      <c r="L15" s="54" t="s">
        <v>121</v>
      </c>
      <c r="N15" s="54" t="s">
        <v>121</v>
      </c>
      <c r="O15" s="54" t="s">
        <v>121</v>
      </c>
      <c r="P15" s="54" t="s">
        <v>121</v>
      </c>
      <c r="Q15" s="54" t="s">
        <v>121</v>
      </c>
      <c r="S15" s="54" t="s">
        <v>121</v>
      </c>
      <c r="T15" s="54" t="s">
        <v>121</v>
      </c>
      <c r="U15" s="54" t="s">
        <v>121</v>
      </c>
      <c r="V15" s="54" t="s">
        <v>121</v>
      </c>
      <c r="X15" s="54" t="s">
        <v>121</v>
      </c>
      <c r="Y15" s="54" t="s">
        <v>121</v>
      </c>
      <c r="Z15" s="54" t="s">
        <v>121</v>
      </c>
      <c r="AA15" s="54" t="s">
        <v>121</v>
      </c>
      <c r="AC15" s="54" t="s">
        <v>442</v>
      </c>
      <c r="AD15" s="54" t="s">
        <v>442</v>
      </c>
      <c r="AE15" s="54" t="s">
        <v>442</v>
      </c>
      <c r="AF15" s="54" t="s">
        <v>442</v>
      </c>
      <c r="AH15" s="54" t="s">
        <v>442</v>
      </c>
      <c r="AI15" s="54" t="s">
        <v>442</v>
      </c>
      <c r="AJ15" s="54" t="s">
        <v>442</v>
      </c>
      <c r="AK15" s="54"/>
      <c r="AM15" s="97">
        <v>4.2584</v>
      </c>
      <c r="AN15" s="97">
        <v>4.2617000000000003</v>
      </c>
      <c r="AO15" s="97">
        <v>4.2988</v>
      </c>
      <c r="AP15" s="54">
        <v>4.4741999999999997</v>
      </c>
      <c r="AQ15" s="97">
        <v>4.5775237406410305</v>
      </c>
      <c r="AR15" s="97">
        <v>4.6883154411870942</v>
      </c>
      <c r="AS15" s="97">
        <v>4.5283666666666669</v>
      </c>
      <c r="AT15" s="97">
        <v>4.3041583333333335</v>
      </c>
      <c r="AU15" s="97">
        <v>4.2372000000000005</v>
      </c>
      <c r="AV15" s="98"/>
      <c r="AW15" s="97">
        <v>4.5720999999999998</v>
      </c>
      <c r="AX15" s="97">
        <v>4.5203666666666669</v>
      </c>
      <c r="AY15" s="97">
        <v>4.5811333333333337</v>
      </c>
      <c r="AZ15" s="97">
        <v>4.6345333333333336</v>
      </c>
      <c r="BA15" s="98"/>
      <c r="BB15" s="97">
        <v>4.6472000000000007</v>
      </c>
      <c r="BC15" s="97">
        <v>4.6381333333333332</v>
      </c>
      <c r="BD15" s="97">
        <v>4.7787333333333333</v>
      </c>
      <c r="BE15" s="97">
        <v>4.6890666666666663</v>
      </c>
      <c r="BG15" s="97">
        <v>4.7004666666666663</v>
      </c>
      <c r="BH15" s="97">
        <v>4.5255999999999998</v>
      </c>
      <c r="BI15" s="97">
        <v>4.5058333333333334</v>
      </c>
      <c r="BJ15" s="97">
        <v>4.5283666666666669</v>
      </c>
      <c r="BL15" s="97">
        <v>4.3211000000000004</v>
      </c>
      <c r="BM15" s="97">
        <v>4.3007</v>
      </c>
      <c r="BN15" s="97">
        <v>4.2847</v>
      </c>
      <c r="BO15" s="97">
        <v>4.3100999999999994</v>
      </c>
      <c r="BQ15" s="97">
        <v>4.1848000000000001</v>
      </c>
      <c r="BR15" s="97">
        <v>4.256800000000001</v>
      </c>
      <c r="BS15" s="97">
        <v>4.2679</v>
      </c>
      <c r="BT15" s="97">
        <v>4.2393000000000001</v>
      </c>
    </row>
    <row r="16" spans="1:72" ht="8.25" customHeight="1">
      <c r="H16" s="98"/>
      <c r="I16" s="98"/>
      <c r="J16" s="98"/>
      <c r="K16" s="98"/>
      <c r="L16" s="98"/>
    </row>
    <row r="17" spans="2:72" ht="26.25" customHeight="1">
      <c r="D17" s="99"/>
      <c r="E17" s="99"/>
      <c r="F17" s="99"/>
      <c r="G17" s="99"/>
      <c r="H17" s="49"/>
      <c r="I17" s="100"/>
      <c r="J17" s="100"/>
      <c r="K17" s="100"/>
      <c r="L17" s="100"/>
      <c r="N17" s="48"/>
      <c r="O17" s="48"/>
      <c r="P17" s="48"/>
      <c r="Q17" s="48"/>
      <c r="S17" s="48"/>
      <c r="T17" s="48"/>
      <c r="U17" s="49"/>
      <c r="V17" s="49"/>
      <c r="X17" s="49"/>
      <c r="Y17" s="49"/>
      <c r="Z17" s="49"/>
      <c r="AA17" s="49"/>
      <c r="AC17" s="49"/>
      <c r="AD17" s="49"/>
      <c r="AE17" s="49"/>
      <c r="AF17" s="49"/>
      <c r="AH17" s="49"/>
      <c r="AI17" s="49"/>
      <c r="AJ17" s="49"/>
      <c r="AK17" s="49"/>
      <c r="AM17" s="99"/>
      <c r="AO17" s="99"/>
      <c r="AP17" s="49"/>
      <c r="AQ17" s="49"/>
      <c r="AR17" s="99"/>
      <c r="AS17" s="99"/>
      <c r="AT17" s="99"/>
      <c r="AU17" s="99"/>
    </row>
    <row r="18" spans="2:72" s="177" customFormat="1" ht="15" customHeight="1">
      <c r="B18" s="59" t="s">
        <v>149</v>
      </c>
      <c r="C18" s="59" t="s">
        <v>156</v>
      </c>
      <c r="D18" s="59" t="s">
        <v>273</v>
      </c>
      <c r="E18" s="59" t="s">
        <v>272</v>
      </c>
      <c r="F18" s="59" t="s">
        <v>262</v>
      </c>
      <c r="G18" s="59" t="s">
        <v>263</v>
      </c>
      <c r="H18" s="59" t="s">
        <v>264</v>
      </c>
      <c r="I18" s="59" t="s">
        <v>265</v>
      </c>
      <c r="J18" s="59" t="s">
        <v>420</v>
      </c>
      <c r="K18" s="59" t="s">
        <v>451</v>
      </c>
      <c r="L18" s="59" t="s">
        <v>498</v>
      </c>
      <c r="N18" s="30" t="s">
        <v>268</v>
      </c>
      <c r="O18" s="30" t="s">
        <v>269</v>
      </c>
      <c r="P18" s="30" t="s">
        <v>270</v>
      </c>
      <c r="Q18" s="30" t="s">
        <v>271</v>
      </c>
      <c r="S18" s="30" t="s">
        <v>268</v>
      </c>
      <c r="T18" s="30" t="s">
        <v>269</v>
      </c>
      <c r="U18" s="30" t="s">
        <v>270</v>
      </c>
      <c r="V18" s="30" t="s">
        <v>271</v>
      </c>
      <c r="X18" s="30" t="str">
        <f>X7</f>
        <v>Q1</v>
      </c>
      <c r="Y18" s="30" t="str">
        <f>Y7</f>
        <v>Q2</v>
      </c>
      <c r="Z18" s="30" t="s">
        <v>450</v>
      </c>
      <c r="AA18" s="30" t="s">
        <v>271</v>
      </c>
      <c r="AC18" s="30" t="s">
        <v>268</v>
      </c>
      <c r="AD18" s="30" t="s">
        <v>269</v>
      </c>
      <c r="AE18" s="30" t="s">
        <v>450</v>
      </c>
      <c r="AF18" s="30" t="s">
        <v>271</v>
      </c>
      <c r="AH18" s="30" t="s">
        <v>268</v>
      </c>
      <c r="AI18" s="30" t="s">
        <v>269</v>
      </c>
      <c r="AJ18" s="30" t="s">
        <v>270</v>
      </c>
      <c r="AK18" s="30" t="str">
        <f>AK7</f>
        <v>Q4</v>
      </c>
      <c r="AM18" s="59" t="s">
        <v>273</v>
      </c>
      <c r="AN18" s="59" t="s">
        <v>272</v>
      </c>
      <c r="AO18" s="59" t="s">
        <v>262</v>
      </c>
      <c r="AP18" s="59" t="s">
        <v>263</v>
      </c>
      <c r="AQ18" s="59" t="s">
        <v>264</v>
      </c>
      <c r="AR18" s="59" t="s">
        <v>265</v>
      </c>
      <c r="AS18" s="59" t="s">
        <v>420</v>
      </c>
      <c r="AT18" s="59" t="s">
        <v>451</v>
      </c>
      <c r="AU18" s="59" t="s">
        <v>498</v>
      </c>
      <c r="AW18" s="30" t="s">
        <v>268</v>
      </c>
      <c r="AX18" s="30" t="s">
        <v>269</v>
      </c>
      <c r="AY18" s="30" t="s">
        <v>270</v>
      </c>
      <c r="AZ18" s="30" t="s">
        <v>271</v>
      </c>
      <c r="BB18" s="30" t="s">
        <v>268</v>
      </c>
      <c r="BC18" s="30" t="s">
        <v>269</v>
      </c>
      <c r="BD18" s="30" t="s">
        <v>270</v>
      </c>
      <c r="BE18" s="30" t="s">
        <v>271</v>
      </c>
      <c r="BG18" s="30" t="str">
        <f>BG7</f>
        <v>Q1</v>
      </c>
      <c r="BH18" s="30" t="str">
        <f>BH7</f>
        <v>Q2</v>
      </c>
      <c r="BI18" s="30" t="str">
        <f>BI7</f>
        <v>Q3</v>
      </c>
      <c r="BJ18" s="30" t="str">
        <f>BJ7</f>
        <v>Q4</v>
      </c>
      <c r="BL18" s="30" t="str">
        <f>BL7</f>
        <v>Q1</v>
      </c>
      <c r="BM18" s="30" t="str">
        <f>BM7</f>
        <v>Q2</v>
      </c>
      <c r="BN18" s="30" t="str">
        <f>BN7</f>
        <v>Q3</v>
      </c>
      <c r="BO18" s="30" t="s">
        <v>271</v>
      </c>
      <c r="BQ18" s="30" t="str">
        <f>BQ7</f>
        <v>Q1</v>
      </c>
      <c r="BR18" s="30" t="s">
        <v>269</v>
      </c>
      <c r="BS18" s="30" t="s">
        <v>270</v>
      </c>
      <c r="BT18" s="30" t="str">
        <f>BT7</f>
        <v>Q4</v>
      </c>
    </row>
    <row r="19" spans="2:72" ht="6.75" customHeight="1">
      <c r="B19" s="90"/>
      <c r="C19" s="37"/>
      <c r="D19" s="50"/>
      <c r="E19" s="50"/>
      <c r="F19" s="50"/>
      <c r="G19" s="50"/>
      <c r="H19" s="50"/>
      <c r="I19" s="50"/>
      <c r="J19" s="50"/>
      <c r="K19" s="50"/>
      <c r="L19" s="50"/>
      <c r="N19" s="50"/>
      <c r="O19" s="50"/>
      <c r="P19" s="50"/>
      <c r="Q19" s="50"/>
      <c r="S19" s="50"/>
      <c r="T19" s="50"/>
      <c r="U19" s="38"/>
      <c r="V19" s="38"/>
      <c r="X19" s="38"/>
      <c r="Y19" s="38"/>
      <c r="Z19" s="38"/>
      <c r="AA19" s="38"/>
      <c r="AC19" s="38"/>
      <c r="AD19" s="38"/>
      <c r="AE19" s="38"/>
      <c r="AF19" s="38"/>
      <c r="AH19" s="38"/>
      <c r="AI19" s="38"/>
      <c r="AJ19" s="38"/>
      <c r="AK19" s="38"/>
      <c r="AM19" s="50"/>
      <c r="AN19" s="50"/>
      <c r="AO19" s="50"/>
      <c r="AP19" s="38"/>
      <c r="AQ19" s="50"/>
      <c r="AR19" s="50"/>
      <c r="AS19" s="50"/>
      <c r="AT19" s="50"/>
      <c r="AU19" s="50"/>
    </row>
    <row r="20" spans="2:72" ht="15" customHeight="1">
      <c r="B20" s="86" t="s">
        <v>74</v>
      </c>
      <c r="C20" s="87" t="s">
        <v>175</v>
      </c>
      <c r="D20" s="51">
        <v>-21070.947</v>
      </c>
      <c r="E20" s="51">
        <v>-14871.960999999999</v>
      </c>
      <c r="F20" s="51">
        <v>-2367</v>
      </c>
      <c r="G20" s="40">
        <v>15297</v>
      </c>
      <c r="H20" s="51">
        <v>-17934</v>
      </c>
      <c r="I20" s="51">
        <v>46935</v>
      </c>
      <c r="J20" s="51">
        <v>103721</v>
      </c>
      <c r="K20" s="51">
        <v>193451</v>
      </c>
      <c r="L20" s="51">
        <v>242509</v>
      </c>
      <c r="N20" s="51">
        <v>-40159</v>
      </c>
      <c r="O20" s="51">
        <v>-23520.345951474414</v>
      </c>
      <c r="P20" s="51">
        <v>16453.345951474414</v>
      </c>
      <c r="Q20" s="51">
        <v>29292</v>
      </c>
      <c r="R20" s="51"/>
      <c r="S20" s="51">
        <v>-20809.00389999996</v>
      </c>
      <c r="T20" s="51">
        <v>-13349.701720000006</v>
      </c>
      <c r="U20" s="51">
        <v>5396.7056199999679</v>
      </c>
      <c r="V20" s="51">
        <v>75697.571721544955</v>
      </c>
      <c r="X20" s="51">
        <v>-22705</v>
      </c>
      <c r="Y20" s="51">
        <v>36808</v>
      </c>
      <c r="Z20" s="51">
        <v>-25043</v>
      </c>
      <c r="AA20" s="51">
        <v>114661</v>
      </c>
      <c r="AC20" s="51">
        <v>-72770</v>
      </c>
      <c r="AD20" s="51">
        <v>84300</v>
      </c>
      <c r="AE20" s="51">
        <v>13663</v>
      </c>
      <c r="AF20" s="51">
        <v>171011</v>
      </c>
      <c r="AH20" s="51">
        <v>-82064</v>
      </c>
      <c r="AI20" s="51">
        <v>70605</v>
      </c>
      <c r="AJ20" s="51">
        <v>68136</v>
      </c>
      <c r="AK20" s="51">
        <v>185831</v>
      </c>
      <c r="AM20" s="51">
        <f>D20/AM15</f>
        <v>-4948.0901277475105</v>
      </c>
      <c r="AN20" s="51">
        <f>E20/AN15</f>
        <v>-3489.6780627449134</v>
      </c>
      <c r="AO20" s="51">
        <f>F20/AO15</f>
        <v>-550.61877733320932</v>
      </c>
      <c r="AP20" s="51">
        <f>G20/AP15</f>
        <v>3418.9352286442272</v>
      </c>
      <c r="AQ20" s="40">
        <v>-3917.8387740024141</v>
      </c>
      <c r="AR20" s="40">
        <v>10011.058468394338</v>
      </c>
      <c r="AS20" s="40">
        <v>22904.726501829209</v>
      </c>
      <c r="AT20" s="40">
        <v>44944</v>
      </c>
      <c r="AU20" s="40">
        <v>57233</v>
      </c>
      <c r="AW20" s="51">
        <f>N20/AW15</f>
        <v>-8783.4911747337119</v>
      </c>
      <c r="AX20" s="51">
        <f>O20/AX15</f>
        <v>-5203.1942729146776</v>
      </c>
      <c r="AY20" s="51">
        <f>P20/AY15</f>
        <v>3591.5448764078201</v>
      </c>
      <c r="AZ20" s="51">
        <f>Q20/AZ15</f>
        <v>6320.3774561983946</v>
      </c>
      <c r="BB20" s="51">
        <f>S20/BB15</f>
        <v>-4477.7508822516693</v>
      </c>
      <c r="BC20" s="51">
        <f>T20/BC15</f>
        <v>-2878.2488041166002</v>
      </c>
      <c r="BD20" s="51">
        <f>U20/BD15</f>
        <v>1129.3171733095173</v>
      </c>
      <c r="BE20" s="51">
        <f>V20/BE15</f>
        <v>16143.419810952775</v>
      </c>
      <c r="BG20" s="51">
        <f>X20/BG15</f>
        <v>-4830.3714524798961</v>
      </c>
      <c r="BH20" s="51">
        <f>Y20/BH15</f>
        <v>8133.286194095811</v>
      </c>
      <c r="BI20" s="51">
        <f>Z20/BI15</f>
        <v>-5557.9064176068059</v>
      </c>
      <c r="BJ20" s="51">
        <f>AA20/BJ15</f>
        <v>25320.608607960192</v>
      </c>
      <c r="BL20" s="51">
        <f>AC20/BL15</f>
        <v>-16840.619286755686</v>
      </c>
      <c r="BM20" s="51">
        <f>AD20/BM15</f>
        <v>19601.460227404841</v>
      </c>
      <c r="BN20" s="51">
        <f>AE20/BN15</f>
        <v>3188.7880131631155</v>
      </c>
      <c r="BO20" s="51">
        <v>39676.805642560503</v>
      </c>
      <c r="BQ20" s="51">
        <v>-19610</v>
      </c>
      <c r="BR20" s="51">
        <v>16586.402931779736</v>
      </c>
      <c r="BS20" s="51">
        <v>15964.760186508587</v>
      </c>
      <c r="BT20" s="51">
        <f>AK20/BT15</f>
        <v>43835.302998136482</v>
      </c>
    </row>
    <row r="21" spans="2:72" ht="15" customHeight="1">
      <c r="B21" s="86" t="s">
        <v>83</v>
      </c>
      <c r="C21" s="87" t="s">
        <v>176</v>
      </c>
      <c r="D21" s="51">
        <v>-1853.6179999999999</v>
      </c>
      <c r="E21" s="51">
        <v>-2726.1289999999999</v>
      </c>
      <c r="F21" s="51">
        <v>-4257</v>
      </c>
      <c r="G21" s="40">
        <v>-3317</v>
      </c>
      <c r="H21" s="51">
        <v>-14483</v>
      </c>
      <c r="I21" s="51">
        <v>-21432</v>
      </c>
      <c r="J21" s="51">
        <v>-10866</v>
      </c>
      <c r="K21" s="51">
        <v>-24747</v>
      </c>
      <c r="L21" s="51">
        <v>-11703</v>
      </c>
      <c r="N21" s="51">
        <v>-1322</v>
      </c>
      <c r="O21" s="51">
        <v>-5133.1956400000036</v>
      </c>
      <c r="P21" s="51">
        <v>-4807.8043599999964</v>
      </c>
      <c r="Q21" s="51">
        <v>-3220</v>
      </c>
      <c r="R21" s="51"/>
      <c r="S21" s="51">
        <v>-3473.2381500000024</v>
      </c>
      <c r="T21" s="51">
        <v>-4614.7917818699179</v>
      </c>
      <c r="U21" s="51">
        <v>-4761.9700681300801</v>
      </c>
      <c r="V21" s="51">
        <v>-8581.9584915447122</v>
      </c>
      <c r="X21" s="51">
        <v>-5127</v>
      </c>
      <c r="Y21" s="51">
        <v>-2626</v>
      </c>
      <c r="Z21" s="51">
        <v>-3206</v>
      </c>
      <c r="AA21" s="51">
        <v>237</v>
      </c>
      <c r="AC21" s="51">
        <v>-10974</v>
      </c>
      <c r="AD21" s="51">
        <v>-11074</v>
      </c>
      <c r="AE21" s="51">
        <v>-2866</v>
      </c>
      <c r="AF21" s="51">
        <v>-2415</v>
      </c>
      <c r="AH21" s="51">
        <v>-2725</v>
      </c>
      <c r="AI21" s="51">
        <v>-3022</v>
      </c>
      <c r="AJ21" s="51">
        <v>-3197</v>
      </c>
      <c r="AK21" s="51">
        <v>-2758</v>
      </c>
      <c r="AM21" s="51">
        <f>D21/AM15</f>
        <v>-435.28508359947398</v>
      </c>
      <c r="AN21" s="51">
        <f>E21/AN15</f>
        <v>-639.68111317080036</v>
      </c>
      <c r="AO21" s="51">
        <f>F21/AO15</f>
        <v>-990.27635619242585</v>
      </c>
      <c r="AP21" s="51">
        <f>G21/AP15</f>
        <v>-741.36158419382241</v>
      </c>
      <c r="AQ21" s="40">
        <v>-3163.937714055814</v>
      </c>
      <c r="AR21" s="40">
        <v>-4571.3647617902943</v>
      </c>
      <c r="AS21" s="40">
        <v>-2399.5406732375909</v>
      </c>
      <c r="AT21" s="40">
        <v>-5750</v>
      </c>
      <c r="AU21" s="40">
        <v>-2762</v>
      </c>
      <c r="AW21" s="51">
        <f>N21/AW15</f>
        <v>-289.14503182345095</v>
      </c>
      <c r="AX21" s="51">
        <f>O21/AX15</f>
        <v>-1135.5706336506632</v>
      </c>
      <c r="AY21" s="51">
        <f>P21/AY15</f>
        <v>-1049.4792467657194</v>
      </c>
      <c r="AZ21" s="51">
        <f>Q21/AZ15</f>
        <v>-694.78408469748842</v>
      </c>
      <c r="BB21" s="51">
        <f>S21/BB15</f>
        <v>-747.38297254260669</v>
      </c>
      <c r="BC21" s="51">
        <f>T21/BC15</f>
        <v>-994.96746863750889</v>
      </c>
      <c r="BD21" s="51">
        <f>U21/BD15</f>
        <v>-996.49211118638414</v>
      </c>
      <c r="BE21" s="51">
        <f>V21/BE15</f>
        <v>-1830.2061159743332</v>
      </c>
      <c r="BG21" s="51">
        <f>X21/BG15</f>
        <v>-1090.742763129902</v>
      </c>
      <c r="BH21" s="51">
        <f>Y21/BH15</f>
        <v>-580.25455188262333</v>
      </c>
      <c r="BI21" s="51">
        <f>Z21/BI15</f>
        <v>-711.52210098021078</v>
      </c>
      <c r="BJ21" s="51">
        <f>AA21/BJ15</f>
        <v>52.336751293696771</v>
      </c>
      <c r="BL21" s="51">
        <f>AC21/BL15</f>
        <v>-2539.631112448219</v>
      </c>
      <c r="BM21" s="51">
        <f>AD21/BM15</f>
        <v>-2574.9296626130631</v>
      </c>
      <c r="BN21" s="51">
        <f>AE21/BN15</f>
        <v>-668.89163768758613</v>
      </c>
      <c r="BO21" s="51">
        <v>-560.31182571170052</v>
      </c>
      <c r="BQ21" s="51">
        <v>-651</v>
      </c>
      <c r="BR21" s="51">
        <v>-709.92294681450835</v>
      </c>
      <c r="BS21" s="51">
        <v>-749.08034396307312</v>
      </c>
      <c r="BT21" s="51">
        <f>AK21/BT15</f>
        <v>-650.57910504092661</v>
      </c>
    </row>
    <row r="22" spans="2:72">
      <c r="B22" s="74" t="s">
        <v>93</v>
      </c>
      <c r="C22" s="75" t="s">
        <v>153</v>
      </c>
      <c r="D22" s="92">
        <v>25954.401999999998</v>
      </c>
      <c r="E22" s="92">
        <v>20109.03</v>
      </c>
      <c r="F22" s="92">
        <v>11303.183000000001</v>
      </c>
      <c r="G22" s="42">
        <v>-2138</v>
      </c>
      <c r="H22" s="92">
        <v>33363</v>
      </c>
      <c r="I22" s="52">
        <v>79.825879999995195</v>
      </c>
      <c r="J22" s="52">
        <v>-54045</v>
      </c>
      <c r="K22" s="52">
        <v>-209470</v>
      </c>
      <c r="L22" s="52">
        <v>-214308</v>
      </c>
      <c r="N22" s="52">
        <v>29324</v>
      </c>
      <c r="O22" s="52">
        <v>24976.629234906173</v>
      </c>
      <c r="P22" s="52">
        <v>-8297.629234906175</v>
      </c>
      <c r="Q22" s="52">
        <v>-12640</v>
      </c>
      <c r="R22" s="52"/>
      <c r="S22" s="52">
        <v>12168.516070000022</v>
      </c>
      <c r="T22" s="52">
        <v>34014.716389999965</v>
      </c>
      <c r="U22" s="52">
        <v>-3164.2324599999861</v>
      </c>
      <c r="V22" s="52">
        <v>-42940.174120000003</v>
      </c>
      <c r="X22" s="52">
        <v>18569</v>
      </c>
      <c r="Y22" s="52">
        <v>-26655</v>
      </c>
      <c r="Z22" s="52">
        <v>1014</v>
      </c>
      <c r="AA22" s="52">
        <v>-46973</v>
      </c>
      <c r="AC22" s="52">
        <v>15406</v>
      </c>
      <c r="AD22" s="52">
        <v>-84819</v>
      </c>
      <c r="AE22" s="52">
        <v>-1544</v>
      </c>
      <c r="AF22" s="51">
        <v>-138684</v>
      </c>
      <c r="AH22" s="52">
        <v>62474</v>
      </c>
      <c r="AI22" s="52">
        <v>-70779</v>
      </c>
      <c r="AJ22" s="52">
        <v>-68499</v>
      </c>
      <c r="AK22" s="52">
        <v>-137504</v>
      </c>
      <c r="AM22" s="92">
        <f>D22/AM15</f>
        <v>6094.8717828292311</v>
      </c>
      <c r="AN22" s="92">
        <f>E22/AN15</f>
        <v>4718.5465893892106</v>
      </c>
      <c r="AO22" s="92">
        <f>F22/AO15</f>
        <v>2629.3809900437332</v>
      </c>
      <c r="AP22" s="92">
        <f>G22/AP15</f>
        <v>-477.85078896786018</v>
      </c>
      <c r="AQ22" s="42">
        <v>7288.4384419004427</v>
      </c>
      <c r="AR22" s="42">
        <v>17.063698252296732</v>
      </c>
      <c r="AS22" s="42">
        <v>-11934.766766530978</v>
      </c>
      <c r="AT22" s="42">
        <v>-48666</v>
      </c>
      <c r="AU22" s="42">
        <v>-50578</v>
      </c>
      <c r="AW22" s="92">
        <f>N22/AW15</f>
        <v>6413.6829903107982</v>
      </c>
      <c r="AX22" s="92">
        <f>O22/AX15</f>
        <v>5525.3547060871551</v>
      </c>
      <c r="AY22" s="92">
        <f>P22/AY15</f>
        <v>-1811.2612384649012</v>
      </c>
      <c r="AZ22" s="92">
        <f>Q22/AZ15</f>
        <v>-2727.3511896199543</v>
      </c>
      <c r="BB22" s="92">
        <f>S22/BB15</f>
        <v>2618.4618845756627</v>
      </c>
      <c r="BC22" s="92">
        <f>T22/BC15</f>
        <v>7333.7081850457007</v>
      </c>
      <c r="BD22" s="92">
        <f>U22/BD15</f>
        <v>-662.14878280157632</v>
      </c>
      <c r="BE22" s="92">
        <f>V22/BE15</f>
        <v>-9157.5098356460439</v>
      </c>
      <c r="BG22" s="92">
        <f>X22/BG15</f>
        <v>3950.458819691662</v>
      </c>
      <c r="BH22" s="92">
        <f>Y22/BH15</f>
        <v>-5889.8267633021042</v>
      </c>
      <c r="BI22" s="92">
        <f>Z22/BI15</f>
        <v>225.04161272424633</v>
      </c>
      <c r="BJ22" s="92">
        <f>AA22/BJ15</f>
        <v>-10373.055774341006</v>
      </c>
      <c r="BL22" s="92">
        <f>AC22/BL15</f>
        <v>3565.295873735854</v>
      </c>
      <c r="BM22" s="92">
        <f>AD22/BM15</f>
        <v>-19722.138256562885</v>
      </c>
      <c r="BN22" s="92">
        <f>AE22/BN15</f>
        <v>-360.3519499614909</v>
      </c>
      <c r="BO22" s="92">
        <v>-32176.515626087566</v>
      </c>
      <c r="BQ22" s="92">
        <v>14929</v>
      </c>
      <c r="BR22" s="92">
        <v>-16627.278707009955</v>
      </c>
      <c r="BS22" s="92">
        <v>-16049.813725719909</v>
      </c>
      <c r="BT22" s="92">
        <f>AK22/BT15</f>
        <v>-32435.543603896869</v>
      </c>
    </row>
    <row r="23" spans="2:72">
      <c r="B23" s="76" t="s">
        <v>94</v>
      </c>
      <c r="C23" s="77" t="s">
        <v>177</v>
      </c>
      <c r="D23" s="53">
        <v>3029.837</v>
      </c>
      <c r="E23" s="53">
        <v>2510.94</v>
      </c>
      <c r="F23" s="53">
        <v>4679.0420000000004</v>
      </c>
      <c r="G23" s="44">
        <f>SUM(G20:G22)</f>
        <v>9842</v>
      </c>
      <c r="H23" s="53">
        <v>946</v>
      </c>
      <c r="I23" s="53">
        <v>25583</v>
      </c>
      <c r="J23" s="53">
        <v>38810</v>
      </c>
      <c r="K23" s="53">
        <v>-40766</v>
      </c>
      <c r="L23" s="53">
        <v>16498</v>
      </c>
      <c r="N23" s="53">
        <v>-12157</v>
      </c>
      <c r="O23" s="53">
        <v>-3676.9123565682398</v>
      </c>
      <c r="P23" s="53">
        <v>3347.9123565682398</v>
      </c>
      <c r="Q23" s="53">
        <v>13432</v>
      </c>
      <c r="R23" s="53"/>
      <c r="S23" s="53">
        <v>-12113.725979999943</v>
      </c>
      <c r="T23" s="53">
        <v>16050.222888130045</v>
      </c>
      <c r="U23" s="53">
        <v>-2529.4969081301019</v>
      </c>
      <c r="V23" s="53">
        <v>24175.439110000243</v>
      </c>
      <c r="X23" s="53">
        <v>-9264</v>
      </c>
      <c r="Y23" s="53">
        <v>7528</v>
      </c>
      <c r="Z23" s="53">
        <v>-27236</v>
      </c>
      <c r="AA23" s="53">
        <v>67925</v>
      </c>
      <c r="AC23" s="53">
        <v>-68338</v>
      </c>
      <c r="AD23" s="53">
        <v>-11593</v>
      </c>
      <c r="AE23" s="53">
        <v>9253</v>
      </c>
      <c r="AF23" s="53">
        <v>29912</v>
      </c>
      <c r="AH23" s="53">
        <v>-22315</v>
      </c>
      <c r="AI23" s="53">
        <v>-3196</v>
      </c>
      <c r="AJ23" s="53">
        <v>-3560</v>
      </c>
      <c r="AK23" s="53">
        <v>45569</v>
      </c>
      <c r="AM23" s="53">
        <f>D23/AM15</f>
        <v>711.49657148224685</v>
      </c>
      <c r="AN23" s="53">
        <f>E23/AN15</f>
        <v>589.18741347349646</v>
      </c>
      <c r="AO23" s="53">
        <f>F23/AO15</f>
        <v>1088.4530566669769</v>
      </c>
      <c r="AP23" s="53">
        <f>G23/AP15</f>
        <v>2199.7228554825447</v>
      </c>
      <c r="AQ23" s="44">
        <v>206.66195384221501</v>
      </c>
      <c r="AR23" s="44">
        <v>5456.7574048563411</v>
      </c>
      <c r="AS23" s="44">
        <v>8570.4190620606387</v>
      </c>
      <c r="AT23" s="44">
        <v>-9472</v>
      </c>
      <c r="AU23" s="44">
        <v>3893</v>
      </c>
      <c r="AW23" s="53">
        <f>N23/AW15</f>
        <v>-2658.9532162463638</v>
      </c>
      <c r="AX23" s="53">
        <f>O23/AX15</f>
        <v>-813.41020047818529</v>
      </c>
      <c r="AY23" s="53">
        <f>P23/AY15</f>
        <v>730.80439117719914</v>
      </c>
      <c r="AZ23" s="53">
        <f>Q23/AZ15</f>
        <v>2898.2421818809516</v>
      </c>
      <c r="BB23" s="53">
        <f>S23/BB15</f>
        <v>-2606.6719702186138</v>
      </c>
      <c r="BC23" s="53">
        <f>T23/BC15</f>
        <v>3460.4919122915926</v>
      </c>
      <c r="BD23" s="53">
        <f>U23/BD15</f>
        <v>-529.32372067844381</v>
      </c>
      <c r="BE23" s="53">
        <f>V23/BE15</f>
        <v>5155.7038593323996</v>
      </c>
      <c r="BG23" s="53">
        <f>X23/BG15</f>
        <v>-1970.8681407519823</v>
      </c>
      <c r="BH23" s="53">
        <f>Y23/BH15</f>
        <v>1663.4258440869719</v>
      </c>
      <c r="BI23" s="53">
        <f>Z23/BI15</f>
        <v>-6044.6088403920839</v>
      </c>
      <c r="BJ23" s="53">
        <f>AA23/BJ15</f>
        <v>14999.889584912882</v>
      </c>
      <c r="BL23" s="53">
        <f>AC23/BL15</f>
        <v>-15814.954525468051</v>
      </c>
      <c r="BM23" s="53">
        <f>AD23/BM15</f>
        <v>-2695.6076917711071</v>
      </c>
      <c r="BN23" s="53">
        <f>AE23/BN15</f>
        <v>2159.5444255140383</v>
      </c>
      <c r="BO23" s="53">
        <v>6939.978190761236</v>
      </c>
      <c r="BQ23" s="53">
        <v>-5332</v>
      </c>
      <c r="BR23" s="53">
        <v>-750.79872204472827</v>
      </c>
      <c r="BS23" s="53">
        <v>-834.1338831743949</v>
      </c>
      <c r="BT23" s="53">
        <f>AK23/BT15</f>
        <v>10749.180289198688</v>
      </c>
    </row>
    <row r="24" spans="2:72">
      <c r="B24" s="95" t="s">
        <v>120</v>
      </c>
      <c r="C24" s="96" t="s">
        <v>122</v>
      </c>
      <c r="D24" s="97" t="s">
        <v>121</v>
      </c>
      <c r="E24" s="97" t="s">
        <v>121</v>
      </c>
      <c r="F24" s="97" t="s">
        <v>121</v>
      </c>
      <c r="G24" s="97" t="s">
        <v>121</v>
      </c>
      <c r="H24" s="54" t="s">
        <v>121</v>
      </c>
      <c r="I24" s="54" t="s">
        <v>121</v>
      </c>
      <c r="J24" s="54" t="s">
        <v>121</v>
      </c>
      <c r="K24" s="54" t="s">
        <v>121</v>
      </c>
      <c r="L24" s="54" t="s">
        <v>121</v>
      </c>
      <c r="N24" s="54" t="s">
        <v>121</v>
      </c>
      <c r="O24" s="54" t="s">
        <v>121</v>
      </c>
      <c r="P24" s="54" t="s">
        <v>121</v>
      </c>
      <c r="Q24" s="54" t="s">
        <v>121</v>
      </c>
      <c r="R24" s="54"/>
      <c r="S24" s="54" t="s">
        <v>121</v>
      </c>
      <c r="T24" s="54" t="s">
        <v>121</v>
      </c>
      <c r="U24" s="54" t="s">
        <v>121</v>
      </c>
      <c r="V24" s="54" t="s">
        <v>121</v>
      </c>
      <c r="X24" s="54" t="s">
        <v>121</v>
      </c>
      <c r="Y24" s="54" t="s">
        <v>121</v>
      </c>
      <c r="Z24" s="54" t="s">
        <v>121</v>
      </c>
      <c r="AA24" s="54" t="s">
        <v>121</v>
      </c>
      <c r="AC24" s="54" t="s">
        <v>121</v>
      </c>
      <c r="AD24" s="54" t="s">
        <v>442</v>
      </c>
      <c r="AE24" s="54" t="s">
        <v>442</v>
      </c>
      <c r="AF24" s="54"/>
      <c r="AH24" s="54" t="s">
        <v>121</v>
      </c>
      <c r="AI24" s="54" t="s">
        <v>121</v>
      </c>
      <c r="AJ24" s="54" t="s">
        <v>121</v>
      </c>
      <c r="AK24" s="54" t="s">
        <v>121</v>
      </c>
      <c r="AM24" s="101">
        <v>4.2584</v>
      </c>
      <c r="AN24" s="101">
        <v>4.2617000000000003</v>
      </c>
      <c r="AO24" s="101">
        <v>4.2988</v>
      </c>
      <c r="AP24" s="47">
        <v>4.4741999999999997</v>
      </c>
      <c r="AQ24" s="101">
        <v>4.5775237406410305</v>
      </c>
      <c r="AR24" s="101">
        <v>4.6883154411870942</v>
      </c>
      <c r="AS24" s="101">
        <v>4.5283666666666669</v>
      </c>
      <c r="AT24" s="101">
        <v>4.3041583333333335</v>
      </c>
      <c r="AU24" s="101">
        <v>4.2372000000000005</v>
      </c>
      <c r="AW24" s="101">
        <v>4.5720999999999998</v>
      </c>
      <c r="AX24" s="101">
        <v>4.5203666666666669</v>
      </c>
      <c r="AY24" s="101">
        <v>4.5811333333333337</v>
      </c>
      <c r="AZ24" s="101">
        <v>4.6345333333333336</v>
      </c>
      <c r="BB24" s="101">
        <v>4.6472000000000007</v>
      </c>
      <c r="BC24" s="101">
        <v>4.6381333333333332</v>
      </c>
      <c r="BD24" s="101">
        <v>4.7787333333333333</v>
      </c>
      <c r="BE24" s="101">
        <v>4.6890666666666663</v>
      </c>
      <c r="BG24" s="101">
        <f>BG15</f>
        <v>4.7004666666666663</v>
      </c>
      <c r="BH24" s="101">
        <f>BH15</f>
        <v>4.5255999999999998</v>
      </c>
      <c r="BI24" s="101">
        <f>BI15</f>
        <v>4.5058333333333334</v>
      </c>
      <c r="BJ24" s="101">
        <f>BJ15</f>
        <v>4.5283666666666669</v>
      </c>
      <c r="BL24" s="101">
        <v>4.3211000000000004</v>
      </c>
      <c r="BM24" s="101">
        <v>4.3007</v>
      </c>
      <c r="BN24" s="101">
        <v>4.2847</v>
      </c>
      <c r="BO24" s="101">
        <v>4.3100999999999994</v>
      </c>
      <c r="BQ24" s="101">
        <v>4.1848000000000001</v>
      </c>
      <c r="BR24" s="101">
        <v>4.256800000000001</v>
      </c>
      <c r="BS24" s="101">
        <v>4.2679</v>
      </c>
      <c r="BT24" s="101">
        <f>BT15</f>
        <v>4.2393000000000001</v>
      </c>
    </row>
    <row r="25" spans="2:72" ht="12" customHeight="1">
      <c r="H25" s="98"/>
      <c r="I25" s="98"/>
      <c r="J25" s="98"/>
      <c r="K25" s="98"/>
      <c r="L25" s="98"/>
    </row>
    <row r="26" spans="2:72" ht="23.25" customHeight="1">
      <c r="D26" s="99"/>
      <c r="E26" s="99"/>
      <c r="F26" s="99"/>
      <c r="G26" s="99"/>
      <c r="H26" s="49"/>
      <c r="I26" s="100"/>
      <c r="J26" s="100"/>
      <c r="K26" s="100"/>
      <c r="L26" s="100"/>
      <c r="N26" s="48"/>
      <c r="O26" s="48"/>
      <c r="P26" s="48"/>
      <c r="Q26" s="48"/>
      <c r="S26" s="48"/>
      <c r="T26" s="48"/>
      <c r="U26" s="49"/>
      <c r="V26" s="49"/>
      <c r="X26" s="49"/>
      <c r="Y26" s="49"/>
      <c r="Z26" s="49"/>
      <c r="AA26" s="49"/>
      <c r="AC26" s="49"/>
      <c r="AD26" s="49"/>
      <c r="AE26" s="49"/>
      <c r="AF26" s="49"/>
      <c r="AH26" s="49"/>
      <c r="AI26" s="49"/>
      <c r="AJ26" s="49"/>
      <c r="AK26" s="49"/>
      <c r="AM26" s="99"/>
      <c r="AN26" s="99"/>
      <c r="AO26" s="99"/>
      <c r="AP26" s="49"/>
      <c r="AQ26" s="49"/>
      <c r="AR26" s="99"/>
      <c r="AS26" s="99"/>
      <c r="AT26" s="99"/>
      <c r="AU26" s="99"/>
    </row>
    <row r="27" spans="2:72" s="177" customFormat="1" ht="14.25" customHeight="1">
      <c r="B27" s="59" t="s">
        <v>154</v>
      </c>
      <c r="C27" s="59" t="s">
        <v>155</v>
      </c>
      <c r="D27" s="59" t="s">
        <v>273</v>
      </c>
      <c r="E27" s="59" t="s">
        <v>272</v>
      </c>
      <c r="F27" s="59" t="s">
        <v>262</v>
      </c>
      <c r="G27" s="59" t="s">
        <v>263</v>
      </c>
      <c r="H27" s="59" t="s">
        <v>264</v>
      </c>
      <c r="I27" s="59" t="s">
        <v>265</v>
      </c>
      <c r="J27" s="59" t="s">
        <v>420</v>
      </c>
      <c r="K27" s="59" t="s">
        <v>451</v>
      </c>
      <c r="L27" s="59" t="s">
        <v>498</v>
      </c>
      <c r="N27" s="30" t="s">
        <v>268</v>
      </c>
      <c r="O27" s="30" t="s">
        <v>269</v>
      </c>
      <c r="P27" s="30" t="s">
        <v>270</v>
      </c>
      <c r="Q27" s="30" t="s">
        <v>271</v>
      </c>
      <c r="S27" s="30" t="s">
        <v>268</v>
      </c>
      <c r="T27" s="30" t="s">
        <v>269</v>
      </c>
      <c r="U27" s="30" t="s">
        <v>270</v>
      </c>
      <c r="V27" s="30" t="s">
        <v>271</v>
      </c>
      <c r="X27" s="30" t="str">
        <f>X7</f>
        <v>Q1</v>
      </c>
      <c r="Y27" s="30" t="str">
        <f>Y7</f>
        <v>Q2</v>
      </c>
      <c r="Z27" s="30" t="s">
        <v>450</v>
      </c>
      <c r="AA27" s="30" t="s">
        <v>271</v>
      </c>
      <c r="AC27" s="30" t="s">
        <v>480</v>
      </c>
      <c r="AD27" s="30" t="s">
        <v>269</v>
      </c>
      <c r="AE27" s="30" t="s">
        <v>270</v>
      </c>
      <c r="AF27" s="30" t="s">
        <v>271</v>
      </c>
      <c r="AH27" s="30" t="s">
        <v>268</v>
      </c>
      <c r="AI27" s="30" t="s">
        <v>269</v>
      </c>
      <c r="AJ27" s="30" t="s">
        <v>270</v>
      </c>
      <c r="AK27" s="30" t="str">
        <f>AK7</f>
        <v>Q4</v>
      </c>
      <c r="AM27" s="59" t="s">
        <v>273</v>
      </c>
      <c r="AN27" s="59" t="s">
        <v>272</v>
      </c>
      <c r="AO27" s="59" t="s">
        <v>262</v>
      </c>
      <c r="AP27" s="59" t="s">
        <v>263</v>
      </c>
      <c r="AQ27" s="59" t="s">
        <v>264</v>
      </c>
      <c r="AR27" s="59" t="s">
        <v>265</v>
      </c>
      <c r="AS27" s="59" t="s">
        <v>420</v>
      </c>
      <c r="AT27" s="59" t="s">
        <v>451</v>
      </c>
      <c r="AU27" s="59" t="s">
        <v>498</v>
      </c>
      <c r="AW27" s="30" t="s">
        <v>268</v>
      </c>
      <c r="AX27" s="30" t="s">
        <v>269</v>
      </c>
      <c r="AY27" s="30" t="s">
        <v>270</v>
      </c>
      <c r="AZ27" s="30" t="s">
        <v>271</v>
      </c>
      <c r="BB27" s="30" t="s">
        <v>268</v>
      </c>
      <c r="BC27" s="30" t="s">
        <v>269</v>
      </c>
      <c r="BD27" s="30" t="s">
        <v>270</v>
      </c>
      <c r="BE27" s="30" t="s">
        <v>271</v>
      </c>
      <c r="BG27" s="30" t="str">
        <f>BG7</f>
        <v>Q1</v>
      </c>
      <c r="BH27" s="30" t="str">
        <f>BH7</f>
        <v>Q2</v>
      </c>
      <c r="BI27" s="30" t="str">
        <f>BI7</f>
        <v>Q3</v>
      </c>
      <c r="BJ27" s="30" t="str">
        <f>BJ7</f>
        <v>Q4</v>
      </c>
      <c r="BL27" s="30" t="str">
        <f>BL7</f>
        <v>Q1</v>
      </c>
      <c r="BM27" s="30" t="str">
        <f>BM7</f>
        <v>Q2</v>
      </c>
      <c r="BN27" s="30" t="str">
        <f>BN7</f>
        <v>Q3</v>
      </c>
      <c r="BO27" s="30" t="s">
        <v>271</v>
      </c>
      <c r="BQ27" s="30" t="str">
        <f>BQ7</f>
        <v>Q1</v>
      </c>
      <c r="BR27" s="30" t="s">
        <v>269</v>
      </c>
      <c r="BS27" s="30" t="s">
        <v>270</v>
      </c>
      <c r="BT27" s="30" t="str">
        <f>BT7</f>
        <v>Q4</v>
      </c>
    </row>
    <row r="28" spans="2:72" ht="4.5" customHeight="1">
      <c r="B28" s="90"/>
      <c r="C28" s="37"/>
      <c r="D28" s="50"/>
      <c r="E28" s="50"/>
      <c r="F28" s="50"/>
      <c r="G28" s="50"/>
      <c r="H28" s="50"/>
      <c r="I28" s="50"/>
      <c r="J28" s="50"/>
      <c r="K28" s="50"/>
      <c r="L28" s="50"/>
      <c r="N28" s="50"/>
      <c r="O28" s="50"/>
      <c r="P28" s="50"/>
      <c r="Q28" s="50"/>
      <c r="S28" s="50"/>
      <c r="T28" s="50"/>
      <c r="U28" s="38"/>
      <c r="V28" s="38"/>
      <c r="X28" s="38"/>
      <c r="Y28" s="38"/>
      <c r="Z28" s="38"/>
      <c r="AA28" s="38"/>
      <c r="AC28" s="38"/>
      <c r="AD28" s="38"/>
      <c r="AE28" s="38"/>
      <c r="AF28" s="38"/>
      <c r="AH28" s="38"/>
      <c r="AI28" s="38"/>
      <c r="AJ28" s="38"/>
      <c r="AK28" s="38"/>
      <c r="AM28" s="50"/>
      <c r="AN28" s="50"/>
      <c r="AO28" s="50"/>
      <c r="AP28" s="38"/>
      <c r="AQ28" s="50"/>
      <c r="AR28" s="50"/>
      <c r="AS28" s="50"/>
      <c r="AT28" s="50"/>
      <c r="AU28" s="50"/>
    </row>
    <row r="29" spans="2:72">
      <c r="B29" s="86" t="s">
        <v>0</v>
      </c>
      <c r="C29" s="87" t="s">
        <v>123</v>
      </c>
      <c r="D29" s="51">
        <v>84967.006999999998</v>
      </c>
      <c r="E29" s="51">
        <v>111061.262</v>
      </c>
      <c r="F29" s="51">
        <v>207256.538</v>
      </c>
      <c r="G29" s="51">
        <v>242523</v>
      </c>
      <c r="H29" s="51">
        <v>404137</v>
      </c>
      <c r="I29" s="51">
        <v>577956</v>
      </c>
      <c r="J29" s="51">
        <v>771033</v>
      </c>
      <c r="K29" s="51">
        <v>832039</v>
      </c>
      <c r="L29" s="51">
        <v>874952</v>
      </c>
      <c r="N29" s="40">
        <v>292057.31384363258</v>
      </c>
      <c r="O29" s="40">
        <v>320786.65823</v>
      </c>
      <c r="P29" s="40">
        <v>381445.31641999999</v>
      </c>
      <c r="Q29" s="40">
        <v>404136.58572999999</v>
      </c>
      <c r="S29" s="40">
        <v>438839</v>
      </c>
      <c r="T29" s="40">
        <v>498491.52306999994</v>
      </c>
      <c r="U29" s="41">
        <v>559882.09563000011</v>
      </c>
      <c r="V29" s="41">
        <v>577955.80376000004</v>
      </c>
      <c r="X29" s="41">
        <v>608769</v>
      </c>
      <c r="Y29" s="41">
        <v>690651</v>
      </c>
      <c r="Z29" s="41">
        <v>753124</v>
      </c>
      <c r="AA29" s="41">
        <v>770971</v>
      </c>
      <c r="AC29" s="41">
        <v>794505</v>
      </c>
      <c r="AD29" s="41">
        <v>779679</v>
      </c>
      <c r="AE29" s="41">
        <v>883919</v>
      </c>
      <c r="AF29" s="41">
        <v>832039</v>
      </c>
      <c r="AH29" s="41">
        <v>922568</v>
      </c>
      <c r="AI29" s="41">
        <v>859995</v>
      </c>
      <c r="AJ29" s="41">
        <v>937027</v>
      </c>
      <c r="AK29" s="41">
        <v>874952</v>
      </c>
      <c r="AM29" s="51">
        <f t="shared" ref="AM29:AS32" si="6">D29/AM$33</f>
        <v>20371.384353496847</v>
      </c>
      <c r="AN29" s="51">
        <f t="shared" si="6"/>
        <v>25828.200465116282</v>
      </c>
      <c r="AO29" s="51">
        <f t="shared" si="6"/>
        <v>48668.906422449225</v>
      </c>
      <c r="AP29" s="51">
        <f t="shared" si="6"/>
        <v>52553.306752188611</v>
      </c>
      <c r="AQ29" s="51">
        <f t="shared" si="6"/>
        <v>87867.330521372351</v>
      </c>
      <c r="AR29" s="51">
        <f t="shared" si="6"/>
        <v>123234.18409774196</v>
      </c>
      <c r="AS29" s="51">
        <f t="shared" si="6"/>
        <v>177330.4967801288</v>
      </c>
      <c r="AT29" s="51">
        <v>194720</v>
      </c>
      <c r="AU29" s="51">
        <v>207006</v>
      </c>
      <c r="AV29" s="98"/>
      <c r="AW29" s="51">
        <f t="shared" ref="AW29:AZ32" si="7">N29/AW$33</f>
        <v>62669.208815662634</v>
      </c>
      <c r="AX29" s="51">
        <f t="shared" si="7"/>
        <v>70957.940680852946</v>
      </c>
      <c r="AY29" s="51">
        <f t="shared" si="7"/>
        <v>82334.027589630685</v>
      </c>
      <c r="AZ29" s="51">
        <f t="shared" si="7"/>
        <v>87867.240450928381</v>
      </c>
      <c r="BA29" s="98"/>
      <c r="BB29" s="51">
        <f t="shared" ref="BB29:BE32" si="8">S29/BB$33</f>
        <v>94323.267060720042</v>
      </c>
      <c r="BC29" s="51">
        <f t="shared" si="8"/>
        <v>106501.62865230952</v>
      </c>
      <c r="BD29" s="51">
        <f t="shared" si="8"/>
        <v>114970.24428723975</v>
      </c>
      <c r="BE29" s="51">
        <f t="shared" si="8"/>
        <v>123234.14225463232</v>
      </c>
      <c r="BG29" s="51">
        <f t="shared" ref="BG29:BJ32" si="9">X29/BG$33</f>
        <v>130204.04234841192</v>
      </c>
      <c r="BH29" s="51">
        <f t="shared" si="9"/>
        <v>155192.00952744758</v>
      </c>
      <c r="BI29" s="51">
        <f t="shared" si="9"/>
        <v>164276.14788962808</v>
      </c>
      <c r="BJ29" s="51">
        <f t="shared" si="9"/>
        <v>177316.23735050598</v>
      </c>
      <c r="BL29" s="51">
        <f t="shared" ref="BL29:BO32" si="10">AC29/BL$33</f>
        <v>184729.94024506496</v>
      </c>
      <c r="BM29" s="51">
        <f t="shared" si="10"/>
        <v>180774.1711105959</v>
      </c>
      <c r="BN29" s="51">
        <f t="shared" si="10"/>
        <v>206566.56773620623</v>
      </c>
      <c r="BO29" s="51">
        <f t="shared" si="10"/>
        <v>194720.10297215072</v>
      </c>
      <c r="BQ29" s="51">
        <f>AH29/BQ$33</f>
        <v>220504.31415664809</v>
      </c>
      <c r="BR29" s="51">
        <v>202738.15978688793</v>
      </c>
      <c r="BS29" s="51">
        <v>219485.38367844094</v>
      </c>
      <c r="BT29" s="51">
        <f>AK29/BT$33</f>
        <v>207005.93843897129</v>
      </c>
    </row>
    <row r="30" spans="2:72">
      <c r="B30" s="86" t="s">
        <v>25</v>
      </c>
      <c r="C30" s="87" t="s">
        <v>143</v>
      </c>
      <c r="D30" s="51">
        <v>1404.345</v>
      </c>
      <c r="E30" s="51">
        <v>951.80899999999997</v>
      </c>
      <c r="F30" s="51">
        <v>55319.264999999999</v>
      </c>
      <c r="G30" s="51">
        <v>64368</v>
      </c>
      <c r="H30" s="51">
        <v>67616</v>
      </c>
      <c r="I30" s="51">
        <v>126216</v>
      </c>
      <c r="J30" s="51">
        <v>151861</v>
      </c>
      <c r="K30" s="51">
        <v>141722</v>
      </c>
      <c r="L30" s="51">
        <v>126220</v>
      </c>
      <c r="N30" s="40">
        <v>62034.860091673974</v>
      </c>
      <c r="O30" s="40">
        <v>58902.933720000008</v>
      </c>
      <c r="P30" s="40">
        <v>57318.359994090977</v>
      </c>
      <c r="Q30" s="40">
        <v>67616.069652968494</v>
      </c>
      <c r="S30" s="40">
        <v>72118</v>
      </c>
      <c r="T30" s="40">
        <v>129318.51476000001</v>
      </c>
      <c r="U30" s="41">
        <v>131604.59112797357</v>
      </c>
      <c r="V30" s="41">
        <v>126215.60532999999</v>
      </c>
      <c r="X30" s="41">
        <v>131571</v>
      </c>
      <c r="Y30" s="41">
        <v>147699</v>
      </c>
      <c r="Z30" s="41">
        <v>149792</v>
      </c>
      <c r="AA30" s="41">
        <v>151861</v>
      </c>
      <c r="AC30" s="41">
        <v>150870</v>
      </c>
      <c r="AD30" s="41">
        <v>146310</v>
      </c>
      <c r="AE30" s="41">
        <v>142375</v>
      </c>
      <c r="AF30" s="41">
        <v>141722</v>
      </c>
      <c r="AH30" s="41">
        <v>134231</v>
      </c>
      <c r="AI30" s="41">
        <v>131880</v>
      </c>
      <c r="AJ30" s="41">
        <v>129306</v>
      </c>
      <c r="AK30" s="41">
        <v>126220</v>
      </c>
      <c r="AM30" s="51">
        <f t="shared" si="6"/>
        <v>336.70071207653029</v>
      </c>
      <c r="AN30" s="51">
        <f t="shared" si="6"/>
        <v>221.35093023255814</v>
      </c>
      <c r="AO30" s="51">
        <f t="shared" si="6"/>
        <v>12990.317013032758</v>
      </c>
      <c r="AP30" s="51">
        <f t="shared" si="6"/>
        <v>13948.166767790588</v>
      </c>
      <c r="AQ30" s="51">
        <f t="shared" si="6"/>
        <v>14701.047962777753</v>
      </c>
      <c r="AR30" s="51">
        <f t="shared" si="6"/>
        <v>26912.300901938208</v>
      </c>
      <c r="AS30" s="51">
        <f t="shared" si="6"/>
        <v>34926.632934682617</v>
      </c>
      <c r="AT30" s="51">
        <v>33167</v>
      </c>
      <c r="AU30" s="51">
        <v>29863</v>
      </c>
      <c r="AV30" s="98"/>
      <c r="AW30" s="51">
        <f t="shared" si="7"/>
        <v>13311.344782883929</v>
      </c>
      <c r="AX30" s="51">
        <f t="shared" si="7"/>
        <v>13029.316430720228</v>
      </c>
      <c r="AY30" s="51">
        <f t="shared" si="7"/>
        <v>12372.026159444618</v>
      </c>
      <c r="AZ30" s="51">
        <f t="shared" si="7"/>
        <v>14701.063106702721</v>
      </c>
      <c r="BA30" s="98"/>
      <c r="BB30" s="51">
        <f t="shared" si="8"/>
        <v>15500.913487372381</v>
      </c>
      <c r="BC30" s="51">
        <f t="shared" si="8"/>
        <v>27628.619142844935</v>
      </c>
      <c r="BD30" s="51">
        <f t="shared" si="8"/>
        <v>27024.639847216225</v>
      </c>
      <c r="BE30" s="51">
        <f t="shared" si="8"/>
        <v>26912.216748757968</v>
      </c>
      <c r="BG30" s="51">
        <f t="shared" si="9"/>
        <v>28140.519730510103</v>
      </c>
      <c r="BH30" s="51">
        <f t="shared" si="9"/>
        <v>33188.54908657843</v>
      </c>
      <c r="BI30" s="51">
        <f t="shared" si="9"/>
        <v>32673.573999345619</v>
      </c>
      <c r="BJ30" s="51">
        <f t="shared" si="9"/>
        <v>34926.632934682617</v>
      </c>
      <c r="BL30" s="51">
        <f t="shared" si="10"/>
        <v>35078.70445720663</v>
      </c>
      <c r="BM30" s="51">
        <f t="shared" si="10"/>
        <v>33923.023417574776</v>
      </c>
      <c r="BN30" s="51">
        <f t="shared" si="10"/>
        <v>33272.183403052048</v>
      </c>
      <c r="BO30" s="51">
        <f t="shared" si="10"/>
        <v>33166.861689679383</v>
      </c>
      <c r="BQ30" s="51">
        <f>AH30/BQ$33</f>
        <v>32082.745763522071</v>
      </c>
      <c r="BR30" s="51">
        <v>31089.841816167282</v>
      </c>
      <c r="BS30" s="51">
        <v>30288.110184577909</v>
      </c>
      <c r="BT30" s="51">
        <f>AK30/BT$33</f>
        <v>29862.540516241985</v>
      </c>
    </row>
    <row r="31" spans="2:72">
      <c r="B31" s="86" t="s">
        <v>30</v>
      </c>
      <c r="C31" s="87" t="s">
        <v>140</v>
      </c>
      <c r="D31" s="51">
        <v>56232.11</v>
      </c>
      <c r="E31" s="51">
        <v>75037.422999999995</v>
      </c>
      <c r="F31" s="51">
        <v>97693.653999999995</v>
      </c>
      <c r="G31" s="51">
        <v>113523</v>
      </c>
      <c r="H31" s="51">
        <v>199379</v>
      </c>
      <c r="I31" s="51">
        <v>284626</v>
      </c>
      <c r="J31" s="51">
        <v>385624</v>
      </c>
      <c r="K31" s="51">
        <v>466810</v>
      </c>
      <c r="L31" s="51">
        <v>515660</v>
      </c>
      <c r="N31" s="40">
        <v>116802.69728909765</v>
      </c>
      <c r="O31" s="40">
        <v>141181.47834</v>
      </c>
      <c r="P31" s="40">
        <v>198834.12234590904</v>
      </c>
      <c r="Q31" s="40">
        <v>199378.519407032</v>
      </c>
      <c r="S31" s="40">
        <v>232127</v>
      </c>
      <c r="T31" s="40">
        <v>225822.47246000002</v>
      </c>
      <c r="U31" s="41">
        <v>282313.11099202646</v>
      </c>
      <c r="V31" s="41">
        <v>284626.08308000007</v>
      </c>
      <c r="X31" s="41">
        <v>306162</v>
      </c>
      <c r="Y31" s="41">
        <v>343554</v>
      </c>
      <c r="Z31" s="41">
        <v>411736</v>
      </c>
      <c r="AA31" s="41">
        <v>385562</v>
      </c>
      <c r="AC31" s="41">
        <v>414378</v>
      </c>
      <c r="AD31" s="41">
        <v>421672</v>
      </c>
      <c r="AE31" s="41">
        <v>536634</v>
      </c>
      <c r="AF31" s="41">
        <v>466810</v>
      </c>
      <c r="AH31" s="41">
        <v>561170</v>
      </c>
      <c r="AI31" s="41">
        <v>498078</v>
      </c>
      <c r="AJ31" s="41">
        <v>575855</v>
      </c>
      <c r="AK31" s="41">
        <v>515660</v>
      </c>
      <c r="AM31" s="51">
        <f t="shared" si="6"/>
        <v>13482.008679181952</v>
      </c>
      <c r="AN31" s="51">
        <f t="shared" si="6"/>
        <v>17450.563488372092</v>
      </c>
      <c r="AO31" s="51">
        <f t="shared" si="6"/>
        <v>22940.860396853353</v>
      </c>
      <c r="AP31" s="51">
        <f t="shared" si="6"/>
        <v>24599.765970356246</v>
      </c>
      <c r="AQ31" s="51">
        <f t="shared" si="6"/>
        <v>43348.915075879464</v>
      </c>
      <c r="AR31" s="51">
        <f t="shared" si="6"/>
        <v>60689.140493400715</v>
      </c>
      <c r="AS31" s="51">
        <f t="shared" si="6"/>
        <v>88689.972401103965</v>
      </c>
      <c r="AT31" s="51">
        <v>109246</v>
      </c>
      <c r="AU31" s="51">
        <v>122001</v>
      </c>
      <c r="AV31" s="98"/>
      <c r="AW31" s="51">
        <f t="shared" si="7"/>
        <v>25063.342979872035</v>
      </c>
      <c r="AX31" s="51">
        <f t="shared" si="7"/>
        <v>31229.31302866749</v>
      </c>
      <c r="AY31" s="51">
        <f t="shared" si="7"/>
        <v>42917.853255176895</v>
      </c>
      <c r="AZ31" s="51">
        <f t="shared" si="7"/>
        <v>43348.810585518113</v>
      </c>
      <c r="BA31" s="98"/>
      <c r="BB31" s="51">
        <f t="shared" si="8"/>
        <v>49892.960773777544</v>
      </c>
      <c r="BC31" s="51">
        <f t="shared" si="8"/>
        <v>48246.479609451781</v>
      </c>
      <c r="BD31" s="51">
        <f t="shared" si="8"/>
        <v>57972.218775314483</v>
      </c>
      <c r="BE31" s="51">
        <f t="shared" si="8"/>
        <v>60689.158208064153</v>
      </c>
      <c r="BG31" s="51">
        <f t="shared" si="9"/>
        <v>65482.194417709332</v>
      </c>
      <c r="BH31" s="51">
        <f t="shared" si="9"/>
        <v>77197.941711794701</v>
      </c>
      <c r="BI31" s="51">
        <f t="shared" si="9"/>
        <v>89810.448249536479</v>
      </c>
      <c r="BJ31" s="51">
        <f t="shared" si="9"/>
        <v>88675.712971481145</v>
      </c>
      <c r="BL31" s="51">
        <f t="shared" si="10"/>
        <v>96346.811132553645</v>
      </c>
      <c r="BM31" s="51">
        <f t="shared" si="10"/>
        <v>97767.679109668446</v>
      </c>
      <c r="BN31" s="51">
        <f t="shared" si="10"/>
        <v>125408.14657287748</v>
      </c>
      <c r="BO31" s="51">
        <f t="shared" si="10"/>
        <v>109246.43107886732</v>
      </c>
      <c r="BQ31" s="51">
        <f>AH31/BQ$33</f>
        <v>134126.05463801714</v>
      </c>
      <c r="BR31" s="51">
        <v>117418.60958532733</v>
      </c>
      <c r="BS31" s="51">
        <v>134885.92710578095</v>
      </c>
      <c r="BT31" s="51">
        <f>AK31/BT$33</f>
        <v>122000.6151371046</v>
      </c>
    </row>
    <row r="32" spans="2:72">
      <c r="B32" s="86" t="s">
        <v>16</v>
      </c>
      <c r="C32" s="87" t="s">
        <v>144</v>
      </c>
      <c r="D32" s="51">
        <v>27330.553</v>
      </c>
      <c r="E32" s="51">
        <v>35072.03</v>
      </c>
      <c r="F32" s="51">
        <v>54243.618000000002</v>
      </c>
      <c r="G32" s="51">
        <v>64632</v>
      </c>
      <c r="H32" s="51">
        <v>137142</v>
      </c>
      <c r="I32" s="51">
        <v>167114</v>
      </c>
      <c r="J32" s="51">
        <v>233548</v>
      </c>
      <c r="K32" s="51">
        <v>223507</v>
      </c>
      <c r="L32" s="51">
        <v>233072</v>
      </c>
      <c r="N32" s="40">
        <v>113219.75648</v>
      </c>
      <c r="O32" s="40">
        <v>120702.24617000001</v>
      </c>
      <c r="P32" s="40">
        <v>125292.83411000008</v>
      </c>
      <c r="Q32" s="40">
        <v>137141.99665000004</v>
      </c>
      <c r="S32" s="40">
        <v>134594</v>
      </c>
      <c r="T32" s="40">
        <v>143350.53585000001</v>
      </c>
      <c r="U32" s="41">
        <v>145964.39350999994</v>
      </c>
      <c r="V32" s="41">
        <v>167114.11537000028</v>
      </c>
      <c r="X32" s="41">
        <v>171036</v>
      </c>
      <c r="Y32" s="41">
        <v>199398</v>
      </c>
      <c r="Z32" s="41">
        <v>191596</v>
      </c>
      <c r="AA32" s="41">
        <v>233548</v>
      </c>
      <c r="AC32" s="41">
        <v>229257</v>
      </c>
      <c r="AD32" s="41">
        <v>211697</v>
      </c>
      <c r="AE32" s="41">
        <v>204910</v>
      </c>
      <c r="AF32" s="41">
        <v>223507</v>
      </c>
      <c r="AH32" s="41">
        <v>227167</v>
      </c>
      <c r="AI32" s="41">
        <v>230037</v>
      </c>
      <c r="AJ32" s="41">
        <v>231866</v>
      </c>
      <c r="AK32" s="41">
        <v>233072</v>
      </c>
      <c r="AM32" s="51">
        <f t="shared" si="6"/>
        <v>6552.6752019947735</v>
      </c>
      <c r="AN32" s="51">
        <f t="shared" si="6"/>
        <v>8156.2860465116282</v>
      </c>
      <c r="AO32" s="51">
        <f t="shared" si="6"/>
        <v>12737.728777738641</v>
      </c>
      <c r="AP32" s="51">
        <f t="shared" si="6"/>
        <v>14005.374014041779</v>
      </c>
      <c r="AQ32" s="51">
        <f t="shared" si="6"/>
        <v>29817.367482715137</v>
      </c>
      <c r="AR32" s="51">
        <f t="shared" si="6"/>
        <v>35632.74270240304</v>
      </c>
      <c r="AS32" s="51">
        <f t="shared" si="6"/>
        <v>53713.891444342225</v>
      </c>
      <c r="AT32" s="51">
        <v>52307</v>
      </c>
      <c r="AU32" s="51">
        <v>55143</v>
      </c>
      <c r="AV32" s="98"/>
      <c r="AW32" s="51">
        <f t="shared" si="7"/>
        <v>24294.521056584337</v>
      </c>
      <c r="AX32" s="51">
        <f t="shared" si="7"/>
        <v>26699.311221465228</v>
      </c>
      <c r="AY32" s="51">
        <f t="shared" si="7"/>
        <v>27044.148181484616</v>
      </c>
      <c r="AZ32" s="51">
        <f t="shared" si="7"/>
        <v>29817.366754359275</v>
      </c>
      <c r="BA32" s="98"/>
      <c r="BB32" s="51">
        <f t="shared" si="8"/>
        <v>28929.392799570123</v>
      </c>
      <c r="BC32" s="51">
        <f t="shared" si="8"/>
        <v>30626.529900012822</v>
      </c>
      <c r="BD32" s="51">
        <f t="shared" si="8"/>
        <v>29973.385664709011</v>
      </c>
      <c r="BE32" s="51">
        <f t="shared" si="8"/>
        <v>35632.767302074732</v>
      </c>
      <c r="BG32" s="51">
        <f t="shared" si="9"/>
        <v>36581.328200192489</v>
      </c>
      <c r="BH32" s="51">
        <f t="shared" si="9"/>
        <v>44805.518729074443</v>
      </c>
      <c r="BI32" s="51">
        <f t="shared" si="9"/>
        <v>41792.125640745988</v>
      </c>
      <c r="BJ32" s="51">
        <f t="shared" si="9"/>
        <v>53713.891444342225</v>
      </c>
      <c r="BL32" s="51">
        <f t="shared" si="10"/>
        <v>53304.424655304698</v>
      </c>
      <c r="BM32" s="51">
        <f t="shared" si="10"/>
        <v>49083.46858335266</v>
      </c>
      <c r="BN32" s="51">
        <f t="shared" si="10"/>
        <v>47886.237760276694</v>
      </c>
      <c r="BO32" s="51">
        <f t="shared" si="10"/>
        <v>52306.810203604029</v>
      </c>
      <c r="BQ32" s="51">
        <f>AH32/BQ$33</f>
        <v>54295.513755108863</v>
      </c>
      <c r="BR32" s="51">
        <v>54229.708385393336</v>
      </c>
      <c r="BS32" s="51">
        <v>54311.346388082078</v>
      </c>
      <c r="BT32" s="51">
        <f>AK32/BT$33</f>
        <v>55142.782785624717</v>
      </c>
    </row>
    <row r="33" spans="2:72" ht="13.8">
      <c r="B33" s="95" t="s">
        <v>157</v>
      </c>
      <c r="C33" s="96" t="s">
        <v>158</v>
      </c>
      <c r="D33" s="97" t="s">
        <v>121</v>
      </c>
      <c r="E33" s="97" t="s">
        <v>121</v>
      </c>
      <c r="F33" s="97" t="s">
        <v>121</v>
      </c>
      <c r="G33" s="97" t="s">
        <v>121</v>
      </c>
      <c r="H33" s="97" t="s">
        <v>121</v>
      </c>
      <c r="I33" s="97" t="s">
        <v>121</v>
      </c>
      <c r="J33" s="97" t="s">
        <v>121</v>
      </c>
      <c r="K33" s="97" t="s">
        <v>121</v>
      </c>
      <c r="L33" s="97" t="s">
        <v>121</v>
      </c>
      <c r="N33" s="54" t="s">
        <v>121</v>
      </c>
      <c r="O33" s="54" t="s">
        <v>121</v>
      </c>
      <c r="P33" s="54" t="s">
        <v>121</v>
      </c>
      <c r="Q33" s="54" t="s">
        <v>121</v>
      </c>
      <c r="S33" s="54" t="s">
        <v>121</v>
      </c>
      <c r="T33" s="54" t="s">
        <v>121</v>
      </c>
      <c r="U33" s="54" t="s">
        <v>121</v>
      </c>
      <c r="V33" s="54" t="s">
        <v>121</v>
      </c>
      <c r="X33" s="54" t="s">
        <v>121</v>
      </c>
      <c r="Y33" s="54" t="s">
        <v>121</v>
      </c>
      <c r="Z33" s="54" t="s">
        <v>121</v>
      </c>
      <c r="AA33" s="54" t="s">
        <v>121</v>
      </c>
      <c r="AC33" s="54" t="s">
        <v>121</v>
      </c>
      <c r="AD33" s="54" t="s">
        <v>121</v>
      </c>
      <c r="AE33" s="54" t="s">
        <v>121</v>
      </c>
      <c r="AF33" s="54"/>
      <c r="AH33" s="54" t="s">
        <v>121</v>
      </c>
      <c r="AI33" s="54" t="s">
        <v>121</v>
      </c>
      <c r="AJ33" s="54" t="s">
        <v>121</v>
      </c>
      <c r="AK33" s="54" t="s">
        <v>121</v>
      </c>
      <c r="AM33" s="101">
        <v>4.1708999999999996</v>
      </c>
      <c r="AN33" s="101">
        <v>4.3</v>
      </c>
      <c r="AO33" s="101">
        <v>4.2584999999999997</v>
      </c>
      <c r="AP33" s="47">
        <v>4.6147999999999998</v>
      </c>
      <c r="AQ33" s="47">
        <v>4.5994000000000002</v>
      </c>
      <c r="AR33" s="47">
        <v>4.6898999999999997</v>
      </c>
      <c r="AS33" s="47">
        <v>4.3479999999999999</v>
      </c>
      <c r="AT33" s="47">
        <v>4.2729999999999997</v>
      </c>
      <c r="AU33" s="47">
        <v>4.2267000000000001</v>
      </c>
      <c r="AW33" s="101">
        <v>4.6603000000000003</v>
      </c>
      <c r="AX33" s="101">
        <v>4.5208000000000004</v>
      </c>
      <c r="AY33" s="101">
        <v>4.6329000000000002</v>
      </c>
      <c r="AZ33" s="101">
        <v>4.5994000000000002</v>
      </c>
      <c r="BB33" s="101">
        <v>4.6524999999999999</v>
      </c>
      <c r="BC33" s="101">
        <v>4.6806000000000001</v>
      </c>
      <c r="BD33" s="101">
        <v>4.8697999999999997</v>
      </c>
      <c r="BE33" s="101">
        <v>4.6898999999999997</v>
      </c>
      <c r="BG33" s="101">
        <v>4.6755000000000004</v>
      </c>
      <c r="BH33" s="101">
        <v>4.4503000000000004</v>
      </c>
      <c r="BI33" s="101">
        <v>4.5845000000000002</v>
      </c>
      <c r="BJ33" s="101">
        <v>4.3479999999999999</v>
      </c>
      <c r="BL33" s="101">
        <v>4.3009000000000004</v>
      </c>
      <c r="BM33" s="101">
        <v>4.3129999999999997</v>
      </c>
      <c r="BN33" s="101">
        <v>4.2790999999999997</v>
      </c>
      <c r="BO33" s="101">
        <v>4.2729999999999997</v>
      </c>
      <c r="BQ33" s="189">
        <v>4.1839000000000004</v>
      </c>
      <c r="BR33" s="101">
        <v>4.2419000000000002</v>
      </c>
      <c r="BS33" s="101">
        <v>4.2691999999999997</v>
      </c>
      <c r="BT33" s="101">
        <v>4.2267000000000001</v>
      </c>
    </row>
    <row r="35" spans="2:72" ht="12.6" thickBot="1">
      <c r="B35" s="186"/>
      <c r="F35" s="102"/>
    </row>
    <row r="36" spans="2:72" ht="12.6" thickBot="1">
      <c r="B36" s="187" t="s">
        <v>496</v>
      </c>
      <c r="Y36" s="58"/>
      <c r="Z36" s="58"/>
      <c r="AA36" s="58"/>
      <c r="AM36" s="102"/>
      <c r="AN36" s="102"/>
      <c r="AO36" s="102"/>
    </row>
    <row r="37" spans="2:72">
      <c r="V37" s="58"/>
      <c r="Y37" s="58"/>
      <c r="Z37" s="58"/>
      <c r="AA37" s="58"/>
    </row>
    <row r="38" spans="2:72">
      <c r="Y38" s="58"/>
      <c r="Z38" s="58"/>
      <c r="AA38" s="58"/>
    </row>
    <row r="39" spans="2:72">
      <c r="Y39" s="58"/>
      <c r="Z39" s="58"/>
      <c r="AA39" s="58"/>
    </row>
    <row r="40" spans="2:72">
      <c r="Y40" s="58"/>
      <c r="Z40" s="58"/>
      <c r="AA40" s="58"/>
    </row>
  </sheetData>
  <mergeCells count="2">
    <mergeCell ref="B6:B7"/>
    <mergeCell ref="C6:C7"/>
  </mergeCells>
  <phoneticPr fontId="26" type="noConversion"/>
  <pageMargins left="0.7" right="0.7" top="0.75" bottom="0.75" header="0.3" footer="0.3"/>
  <pageSetup paperSize="9" scale="44" orientation="landscape" horizontalDpi="4294967293" verticalDpi="4294967293" r:id="rId1"/>
  <ignoredErrors>
    <ignoredError sqref="AV9:BD9 AV16:BF24 BG9:BH24 BH29:BH33 BF9 AM29:AQ32 AV25:BG32 AR29:AR33 AM9:AR28 BI33 BI24:BI28 BI15:BI19 BI9:BI14 BI20:BI23 BI29:BI32 AV10:BD14 BF10:BF14 AV15:BD15 BE15:BF15 BE9:BE14 AS29:AS34 BJ29:BJ33 BJ9:BJ25 BL9:BL15 BL20:BL32 BM9:BM23 BM25:BM32 BN29:BN32 BN9:BN24 BO29:BO33 BQ29:BQ32 BQ16:BQ19 BT29:BT32 BT9:BT1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D86F4-9773-48C6-8E20-F8140AF3F283}">
  <sheetPr>
    <tabColor rgb="FFF8C037"/>
  </sheetPr>
  <dimension ref="A2:AM113"/>
  <sheetViews>
    <sheetView showGridLines="0" topLeftCell="B1" zoomScale="90" zoomScaleNormal="90" zoomScaleSheetLayoutView="100" workbookViewId="0">
      <pane xSplit="4" ySplit="7" topLeftCell="I8" activePane="bottomRight" state="frozen"/>
      <selection activeCell="B1" sqref="B1"/>
      <selection pane="topRight" activeCell="F1" sqref="F1"/>
      <selection pane="bottomLeft" activeCell="B8" sqref="B8"/>
      <selection pane="bottomRight" activeCell="AM19" sqref="AM19"/>
    </sheetView>
  </sheetViews>
  <sheetFormatPr defaultColWidth="8.88671875" defaultRowHeight="12"/>
  <cols>
    <col min="1" max="1" width="1" style="32" customWidth="1"/>
    <col min="2" max="2" width="43.44140625" style="32" customWidth="1"/>
    <col min="3" max="3" width="31.88671875" style="32" customWidth="1"/>
    <col min="4" max="5" width="1.44140625" style="32" customWidth="1"/>
    <col min="6" max="11" width="7.33203125" style="32" bestFit="1" customWidth="1"/>
    <col min="12" max="13" width="8.5546875" style="32" bestFit="1" customWidth="1"/>
    <col min="14" max="14" width="8.5546875" style="32" customWidth="1"/>
    <col min="15" max="15" width="2.44140625" style="32" customWidth="1"/>
    <col min="16" max="19" width="7.33203125" style="32" bestFit="1" customWidth="1"/>
    <col min="20" max="20" width="1.6640625" style="32" customWidth="1"/>
    <col min="21" max="24" width="7.33203125" style="32" bestFit="1" customWidth="1"/>
    <col min="25" max="25" width="2.5546875" style="32" customWidth="1"/>
    <col min="26" max="28" width="7.33203125" style="32" bestFit="1" customWidth="1"/>
    <col min="29" max="29" width="7.33203125" style="32" customWidth="1"/>
    <col min="30" max="30" width="2.33203125" style="32" customWidth="1"/>
    <col min="31" max="33" width="7.33203125" style="32" bestFit="1" customWidth="1"/>
    <col min="34" max="34" width="7.33203125" style="32" customWidth="1"/>
    <col min="35" max="35" width="2.33203125" style="32" customWidth="1"/>
    <col min="36" max="37" width="7.33203125" style="32" bestFit="1" customWidth="1"/>
    <col min="38" max="38" width="7.33203125" style="32" customWidth="1"/>
    <col min="39" max="39" width="7.33203125" style="32" bestFit="1" customWidth="1"/>
    <col min="40" max="16384" width="8.88671875" style="32"/>
  </cols>
  <sheetData>
    <row r="2" spans="1:39">
      <c r="B2" s="31" t="s">
        <v>303</v>
      </c>
      <c r="C2" s="31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55"/>
      <c r="Q2" s="55"/>
      <c r="AE2" s="55"/>
      <c r="AF2" s="55"/>
      <c r="AG2" s="55"/>
      <c r="AH2" s="55"/>
      <c r="AJ2" s="55"/>
      <c r="AK2" s="55"/>
      <c r="AL2" s="55"/>
      <c r="AM2" s="55"/>
    </row>
    <row r="3" spans="1:39">
      <c r="B3" s="60" t="s">
        <v>310</v>
      </c>
      <c r="C3" s="31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55"/>
      <c r="Q3" s="55"/>
      <c r="AE3" s="55"/>
      <c r="AF3" s="55"/>
      <c r="AG3" s="55"/>
      <c r="AH3" s="55"/>
      <c r="AJ3" s="55"/>
      <c r="AK3" s="55"/>
      <c r="AL3" s="55"/>
      <c r="AM3" s="55"/>
    </row>
    <row r="4" spans="1:39">
      <c r="A4" s="89"/>
      <c r="B4" s="31"/>
      <c r="C4" s="31"/>
      <c r="D4" s="31"/>
      <c r="E4" s="31"/>
      <c r="F4" s="31"/>
      <c r="G4" s="31"/>
      <c r="H4" s="31"/>
      <c r="I4" s="31"/>
      <c r="J4" s="31"/>
      <c r="K4" s="195"/>
      <c r="L4" s="195"/>
      <c r="M4" s="195"/>
      <c r="N4" s="195"/>
      <c r="O4" s="195"/>
      <c r="P4" s="195"/>
      <c r="Q4" s="48"/>
    </row>
    <row r="5" spans="1:39" ht="8.25" customHeight="1">
      <c r="C5" s="89"/>
      <c r="D5" s="89"/>
      <c r="E5" s="89"/>
      <c r="F5" s="89"/>
      <c r="G5" s="89"/>
      <c r="H5" s="89"/>
      <c r="I5" s="89"/>
      <c r="J5" s="89"/>
      <c r="K5" s="195"/>
      <c r="L5" s="195"/>
      <c r="M5" s="195"/>
      <c r="N5" s="195"/>
      <c r="O5" s="195"/>
      <c r="P5" s="195"/>
      <c r="Q5" s="48"/>
    </row>
    <row r="6" spans="1:39" ht="13.8">
      <c r="B6" s="191" t="s">
        <v>35</v>
      </c>
      <c r="C6" s="191" t="s">
        <v>111</v>
      </c>
      <c r="D6" s="34"/>
      <c r="E6" s="34"/>
      <c r="F6" s="35" t="s">
        <v>178</v>
      </c>
      <c r="G6" s="35"/>
      <c r="H6" s="35"/>
      <c r="I6" s="35"/>
      <c r="J6" s="35"/>
      <c r="K6" s="35"/>
      <c r="L6" s="35"/>
      <c r="M6" s="35"/>
      <c r="N6" s="35"/>
      <c r="O6" s="100"/>
      <c r="P6" s="35" t="s">
        <v>266</v>
      </c>
      <c r="Q6" s="36"/>
      <c r="R6" s="35"/>
      <c r="S6" s="36"/>
      <c r="U6" s="35" t="s">
        <v>267</v>
      </c>
      <c r="V6" s="36"/>
      <c r="W6" s="35"/>
      <c r="X6" s="36"/>
      <c r="Z6" s="35" t="s">
        <v>365</v>
      </c>
      <c r="AA6" s="35"/>
      <c r="AB6" s="35"/>
      <c r="AC6" s="35"/>
      <c r="AE6" s="35" t="s">
        <v>423</v>
      </c>
      <c r="AF6" s="35"/>
      <c r="AG6" s="35"/>
      <c r="AH6" s="35"/>
      <c r="AJ6" s="193" t="s">
        <v>456</v>
      </c>
      <c r="AK6" s="193"/>
      <c r="AL6" s="193"/>
      <c r="AM6" s="193"/>
    </row>
    <row r="7" spans="1:39">
      <c r="B7" s="191"/>
      <c r="C7" s="191"/>
      <c r="D7" s="34"/>
      <c r="E7" s="34"/>
      <c r="F7" s="29" t="s">
        <v>273</v>
      </c>
      <c r="G7" s="29" t="s">
        <v>272</v>
      </c>
      <c r="H7" s="29" t="s">
        <v>262</v>
      </c>
      <c r="I7" s="29" t="s">
        <v>263</v>
      </c>
      <c r="J7" s="29" t="s">
        <v>264</v>
      </c>
      <c r="K7" s="29" t="s">
        <v>265</v>
      </c>
      <c r="L7" s="59" t="s">
        <v>420</v>
      </c>
      <c r="M7" s="59" t="s">
        <v>497</v>
      </c>
      <c r="N7" s="59" t="s">
        <v>498</v>
      </c>
      <c r="O7" s="100"/>
      <c r="P7" s="30" t="s">
        <v>268</v>
      </c>
      <c r="Q7" s="30" t="s">
        <v>269</v>
      </c>
      <c r="R7" s="30" t="s">
        <v>270</v>
      </c>
      <c r="S7" s="30" t="s">
        <v>271</v>
      </c>
      <c r="U7" s="30" t="s">
        <v>268</v>
      </c>
      <c r="V7" s="30" t="s">
        <v>269</v>
      </c>
      <c r="W7" s="30" t="s">
        <v>270</v>
      </c>
      <c r="X7" s="30" t="s">
        <v>271</v>
      </c>
      <c r="Z7" s="30" t="s">
        <v>268</v>
      </c>
      <c r="AA7" s="30" t="s">
        <v>448</v>
      </c>
      <c r="AB7" s="30" t="s">
        <v>450</v>
      </c>
      <c r="AC7" s="30" t="s">
        <v>271</v>
      </c>
      <c r="AE7" s="30" t="s">
        <v>268</v>
      </c>
      <c r="AF7" s="30" t="s">
        <v>269</v>
      </c>
      <c r="AG7" s="30" t="s">
        <v>270</v>
      </c>
      <c r="AH7" s="30" t="s">
        <v>271</v>
      </c>
      <c r="AJ7" s="30" t="s">
        <v>268</v>
      </c>
      <c r="AK7" s="30" t="s">
        <v>269</v>
      </c>
      <c r="AL7" s="30" t="s">
        <v>270</v>
      </c>
      <c r="AM7" s="30" t="s">
        <v>271</v>
      </c>
    </row>
    <row r="8" spans="1:39">
      <c r="B8" s="86" t="s">
        <v>36</v>
      </c>
      <c r="C8" s="87" t="s">
        <v>98</v>
      </c>
      <c r="D8" s="41"/>
      <c r="E8" s="41"/>
      <c r="F8" s="40">
        <v>145040</v>
      </c>
      <c r="G8" s="40">
        <v>220796</v>
      </c>
      <c r="H8" s="40">
        <v>311207</v>
      </c>
      <c r="I8" s="40">
        <v>409458</v>
      </c>
      <c r="J8" s="40">
        <v>683525</v>
      </c>
      <c r="K8" s="40">
        <v>973449</v>
      </c>
      <c r="L8" s="40">
        <v>1260058</v>
      </c>
      <c r="M8" s="40">
        <v>1508642</v>
      </c>
      <c r="N8" s="40">
        <v>1701667</v>
      </c>
      <c r="O8" s="100"/>
      <c r="P8" s="40">
        <v>123470.48954000001</v>
      </c>
      <c r="Q8" s="40">
        <v>146128.52031999998</v>
      </c>
      <c r="R8" s="40">
        <v>154786.27556000007</v>
      </c>
      <c r="S8" s="40">
        <v>259139.6629899999</v>
      </c>
      <c r="T8" s="40"/>
      <c r="U8" s="40">
        <v>178182.25465000005</v>
      </c>
      <c r="V8" s="40">
        <v>197522.45682999992</v>
      </c>
      <c r="W8" s="40">
        <v>233486.18727999993</v>
      </c>
      <c r="X8" s="40">
        <v>364257.81410000025</v>
      </c>
      <c r="Y8" s="58"/>
      <c r="Z8" s="40">
        <v>271139</v>
      </c>
      <c r="AA8" s="40">
        <v>285273</v>
      </c>
      <c r="AB8" s="40">
        <v>273209</v>
      </c>
      <c r="AC8" s="40">
        <v>430437</v>
      </c>
      <c r="AE8" s="40">
        <v>288513</v>
      </c>
      <c r="AF8" s="40">
        <v>343418</v>
      </c>
      <c r="AG8" s="40">
        <v>343963</v>
      </c>
      <c r="AH8" s="40">
        <v>532748</v>
      </c>
      <c r="AJ8" s="40">
        <v>352535</v>
      </c>
      <c r="AK8" s="40">
        <v>399318</v>
      </c>
      <c r="AL8" s="40">
        <v>393710</v>
      </c>
      <c r="AM8" s="40">
        <v>556104</v>
      </c>
    </row>
    <row r="9" spans="1:39">
      <c r="B9" s="104" t="s">
        <v>37</v>
      </c>
      <c r="C9" s="105" t="s">
        <v>99</v>
      </c>
      <c r="D9" s="106"/>
      <c r="E9" s="106"/>
      <c r="F9" s="107">
        <v>10195.609</v>
      </c>
      <c r="G9" s="107">
        <v>14661.817999999999</v>
      </c>
      <c r="H9" s="107">
        <v>19989.745999999999</v>
      </c>
      <c r="I9" s="107">
        <v>28021</v>
      </c>
      <c r="J9" s="107">
        <v>39327</v>
      </c>
      <c r="K9" s="107">
        <v>43238</v>
      </c>
      <c r="L9" s="107">
        <v>56091</v>
      </c>
      <c r="M9" s="107">
        <v>68079</v>
      </c>
      <c r="N9" s="107">
        <v>83350</v>
      </c>
      <c r="O9" s="100"/>
      <c r="P9" s="107">
        <v>8616.7189999999991</v>
      </c>
      <c r="Q9" s="107">
        <v>8665.3034199999984</v>
      </c>
      <c r="R9" s="107">
        <v>8171.4706700000052</v>
      </c>
      <c r="S9" s="107">
        <v>13873.281829999991</v>
      </c>
      <c r="T9" s="107"/>
      <c r="U9" s="107">
        <v>8178.9950800000015</v>
      </c>
      <c r="V9" s="107">
        <v>10538.971809999995</v>
      </c>
      <c r="W9" s="107">
        <v>9108.2542300000005</v>
      </c>
      <c r="X9" s="107">
        <v>15411.31800999999</v>
      </c>
      <c r="Y9" s="58"/>
      <c r="Z9" s="107">
        <v>9888</v>
      </c>
      <c r="AA9" s="107">
        <v>14529</v>
      </c>
      <c r="AB9" s="107">
        <v>12136</v>
      </c>
      <c r="AC9" s="107">
        <v>19538</v>
      </c>
      <c r="AE9" s="107">
        <v>12269</v>
      </c>
      <c r="AF9" s="107">
        <v>17368</v>
      </c>
      <c r="AG9" s="107">
        <v>14006</v>
      </c>
      <c r="AH9" s="107">
        <v>24436</v>
      </c>
      <c r="AJ9" s="107">
        <v>15252</v>
      </c>
      <c r="AK9" s="107">
        <v>19543</v>
      </c>
      <c r="AL9" s="107">
        <v>20202</v>
      </c>
      <c r="AM9" s="107">
        <v>28353</v>
      </c>
    </row>
    <row r="10" spans="1:39">
      <c r="B10" s="108" t="s">
        <v>38</v>
      </c>
      <c r="C10" s="109" t="s">
        <v>180</v>
      </c>
      <c r="D10" s="110"/>
      <c r="E10" s="110"/>
      <c r="F10" s="111">
        <v>134844.837</v>
      </c>
      <c r="G10" s="111">
        <v>206134.06700000001</v>
      </c>
      <c r="H10" s="111">
        <v>291217.21100000001</v>
      </c>
      <c r="I10" s="111">
        <v>381437</v>
      </c>
      <c r="J10" s="111">
        <v>644198</v>
      </c>
      <c r="K10" s="111">
        <v>930211</v>
      </c>
      <c r="L10" s="111">
        <v>1203967</v>
      </c>
      <c r="M10" s="111">
        <v>1440563</v>
      </c>
      <c r="N10" s="111">
        <v>1618317</v>
      </c>
      <c r="O10" s="100"/>
      <c r="P10" s="111">
        <v>114853.77054000001</v>
      </c>
      <c r="Q10" s="111">
        <v>137463.21689999997</v>
      </c>
      <c r="R10" s="111">
        <v>146614.80489000012</v>
      </c>
      <c r="S10" s="111">
        <v>245266.3811599999</v>
      </c>
      <c r="T10" s="111"/>
      <c r="U10" s="111">
        <v>170003.25957000002</v>
      </c>
      <c r="V10" s="111">
        <v>186983.48501999996</v>
      </c>
      <c r="W10" s="111">
        <v>224377.93304999991</v>
      </c>
      <c r="X10" s="111">
        <v>348846.49609000026</v>
      </c>
      <c r="Y10" s="58"/>
      <c r="Z10" s="111">
        <v>261251</v>
      </c>
      <c r="AA10" s="111">
        <v>270744</v>
      </c>
      <c r="AB10" s="111">
        <v>261073</v>
      </c>
      <c r="AC10" s="111">
        <v>410899</v>
      </c>
      <c r="AE10" s="111">
        <v>276244</v>
      </c>
      <c r="AF10" s="111">
        <v>326050</v>
      </c>
      <c r="AG10" s="111">
        <v>329957</v>
      </c>
      <c r="AH10" s="111">
        <v>508312</v>
      </c>
      <c r="AJ10" s="111">
        <v>337283</v>
      </c>
      <c r="AK10" s="111">
        <v>379775</v>
      </c>
      <c r="AL10" s="111">
        <v>373508</v>
      </c>
      <c r="AM10" s="111">
        <v>527751</v>
      </c>
    </row>
    <row r="11" spans="1:39" ht="7.5" customHeight="1">
      <c r="B11" s="69"/>
      <c r="C11" s="69"/>
      <c r="D11" s="85"/>
      <c r="E11" s="85"/>
      <c r="F11" s="112"/>
      <c r="G11" s="112"/>
      <c r="H11" s="112"/>
      <c r="I11" s="112"/>
      <c r="J11" s="112"/>
      <c r="K11" s="112"/>
      <c r="L11" s="112"/>
      <c r="M11" s="112"/>
      <c r="N11" s="112"/>
      <c r="O11" s="100"/>
      <c r="P11" s="112"/>
      <c r="Q11" s="112"/>
      <c r="R11" s="112"/>
      <c r="S11" s="112"/>
      <c r="T11" s="112"/>
      <c r="U11" s="112"/>
      <c r="V11" s="112"/>
      <c r="W11" s="112"/>
      <c r="X11" s="112"/>
      <c r="Y11" s="58"/>
      <c r="Z11" s="112"/>
      <c r="AA11" s="112"/>
      <c r="AB11" s="112"/>
      <c r="AC11" s="112">
        <v>0</v>
      </c>
      <c r="AE11" s="112"/>
      <c r="AF11" s="112"/>
      <c r="AG11" s="112"/>
      <c r="AH11" s="112"/>
      <c r="AJ11" s="112"/>
      <c r="AK11" s="112"/>
      <c r="AL11" s="112"/>
      <c r="AM11" s="112"/>
    </row>
    <row r="12" spans="1:39">
      <c r="B12" s="113" t="s">
        <v>39</v>
      </c>
      <c r="C12" s="114" t="s">
        <v>100</v>
      </c>
      <c r="D12" s="115"/>
      <c r="E12" s="115"/>
      <c r="F12" s="116">
        <v>151763</v>
      </c>
      <c r="G12" s="116">
        <v>227088</v>
      </c>
      <c r="H12" s="116">
        <v>304293</v>
      </c>
      <c r="I12" s="116">
        <v>386026</v>
      </c>
      <c r="J12" s="116">
        <v>646523</v>
      </c>
      <c r="K12" s="116">
        <v>921788</v>
      </c>
      <c r="L12" s="116">
        <v>1218253</v>
      </c>
      <c r="M12" s="116">
        <f>SUM(M13:M19)</f>
        <v>1482507</v>
      </c>
      <c r="N12" s="116">
        <v>1655982</v>
      </c>
      <c r="O12" s="100"/>
      <c r="P12" s="116">
        <v>116995.55274000001</v>
      </c>
      <c r="Q12" s="116">
        <v>138839.86275</v>
      </c>
      <c r="R12" s="116">
        <v>145912.02576999998</v>
      </c>
      <c r="S12" s="116">
        <v>244775.66542000006</v>
      </c>
      <c r="T12" s="116"/>
      <c r="U12" s="116">
        <v>174762.42306</v>
      </c>
      <c r="V12" s="116">
        <v>184493.36809999996</v>
      </c>
      <c r="W12" s="116">
        <v>218541.26762</v>
      </c>
      <c r="X12" s="116">
        <v>343990.70370999991</v>
      </c>
      <c r="Y12" s="58"/>
      <c r="Z12" s="116">
        <v>257770</v>
      </c>
      <c r="AA12" s="116">
        <v>269739</v>
      </c>
      <c r="AB12" s="116">
        <v>272503</v>
      </c>
      <c r="AC12" s="116">
        <v>418000</v>
      </c>
      <c r="AE12" s="116">
        <v>288486</v>
      </c>
      <c r="AF12" s="116">
        <v>358276</v>
      </c>
      <c r="AG12" s="116">
        <v>343650</v>
      </c>
      <c r="AH12" s="116">
        <v>496005</v>
      </c>
      <c r="AJ12" s="116">
        <v>346661</v>
      </c>
      <c r="AK12" s="116">
        <v>380690</v>
      </c>
      <c r="AL12" s="116">
        <v>383185</v>
      </c>
      <c r="AM12" s="116">
        <v>545930</v>
      </c>
    </row>
    <row r="13" spans="1:39">
      <c r="B13" s="117" t="s">
        <v>40</v>
      </c>
      <c r="C13" s="118" t="s">
        <v>181</v>
      </c>
      <c r="D13" s="119"/>
      <c r="E13" s="119"/>
      <c r="F13" s="120">
        <v>3227</v>
      </c>
      <c r="G13" s="120">
        <v>3581</v>
      </c>
      <c r="H13" s="120">
        <v>5240</v>
      </c>
      <c r="I13" s="120">
        <v>8061</v>
      </c>
      <c r="J13" s="120">
        <v>9878</v>
      </c>
      <c r="K13" s="120">
        <v>13022</v>
      </c>
      <c r="L13" s="120">
        <v>16498</v>
      </c>
      <c r="M13" s="120">
        <v>22389</v>
      </c>
      <c r="N13" s="120">
        <v>24220</v>
      </c>
      <c r="O13" s="100"/>
      <c r="P13" s="120">
        <v>2363.59771</v>
      </c>
      <c r="Q13" s="120">
        <v>2466.4252499999998</v>
      </c>
      <c r="R13" s="120">
        <v>2434.4917999999998</v>
      </c>
      <c r="S13" s="120">
        <v>2613.4593200000004</v>
      </c>
      <c r="T13" s="120"/>
      <c r="U13" s="120">
        <v>3232.4672300000002</v>
      </c>
      <c r="V13" s="120">
        <v>3544.5925200000001</v>
      </c>
      <c r="W13" s="120">
        <v>3039.4611999999993</v>
      </c>
      <c r="X13" s="120">
        <v>3205.3957600000017</v>
      </c>
      <c r="Y13" s="58"/>
      <c r="Z13" s="120">
        <v>3559</v>
      </c>
      <c r="AA13" s="120">
        <v>3695</v>
      </c>
      <c r="AB13" s="120">
        <v>4324</v>
      </c>
      <c r="AC13" s="120">
        <v>4920</v>
      </c>
      <c r="AE13" s="120">
        <v>5059</v>
      </c>
      <c r="AF13" s="120">
        <v>5016</v>
      </c>
      <c r="AG13" s="120">
        <v>5977</v>
      </c>
      <c r="AH13" s="120">
        <v>6337</v>
      </c>
      <c r="AJ13" s="120">
        <v>5954</v>
      </c>
      <c r="AK13" s="120">
        <v>6020</v>
      </c>
      <c r="AL13" s="120">
        <v>6180</v>
      </c>
      <c r="AM13" s="120">
        <v>6066</v>
      </c>
    </row>
    <row r="14" spans="1:39">
      <c r="B14" s="108" t="s">
        <v>41</v>
      </c>
      <c r="C14" s="118" t="s">
        <v>182</v>
      </c>
      <c r="D14" s="121"/>
      <c r="E14" s="121"/>
      <c r="F14" s="122">
        <v>2229</v>
      </c>
      <c r="G14" s="122">
        <v>3754</v>
      </c>
      <c r="H14" s="122">
        <v>4316</v>
      </c>
      <c r="I14" s="122">
        <v>4201</v>
      </c>
      <c r="J14" s="122">
        <v>6525</v>
      </c>
      <c r="K14" s="122">
        <v>10276</v>
      </c>
      <c r="L14" s="122">
        <v>10348</v>
      </c>
      <c r="M14" s="122">
        <v>12563</v>
      </c>
      <c r="N14" s="122">
        <v>14119</v>
      </c>
      <c r="O14" s="100"/>
      <c r="P14" s="122">
        <v>1156.1647499999999</v>
      </c>
      <c r="Q14" s="122">
        <v>1459.2125499999997</v>
      </c>
      <c r="R14" s="122">
        <v>1441.92462</v>
      </c>
      <c r="S14" s="122">
        <v>2467.82591</v>
      </c>
      <c r="T14" s="122"/>
      <c r="U14" s="122">
        <v>2032.8615799999998</v>
      </c>
      <c r="V14" s="122">
        <v>1834.4801300000001</v>
      </c>
      <c r="W14" s="122">
        <v>2203.1907500000002</v>
      </c>
      <c r="X14" s="122">
        <v>4205.6963400000004</v>
      </c>
      <c r="Y14" s="58"/>
      <c r="Z14" s="122">
        <v>2321</v>
      </c>
      <c r="AA14" s="122">
        <v>2809</v>
      </c>
      <c r="AB14" s="122">
        <v>2209</v>
      </c>
      <c r="AC14" s="122">
        <v>3009</v>
      </c>
      <c r="AE14" s="122">
        <v>2948</v>
      </c>
      <c r="AF14" s="122">
        <v>2909</v>
      </c>
      <c r="AG14" s="122">
        <v>2550</v>
      </c>
      <c r="AH14" s="122">
        <v>4156</v>
      </c>
      <c r="AJ14" s="122">
        <v>2634</v>
      </c>
      <c r="AK14" s="122">
        <v>3495</v>
      </c>
      <c r="AL14" s="122">
        <v>3580</v>
      </c>
      <c r="AM14" s="122">
        <v>4572</v>
      </c>
    </row>
    <row r="15" spans="1:39">
      <c r="B15" s="123" t="s">
        <v>42</v>
      </c>
      <c r="C15" s="118" t="s">
        <v>183</v>
      </c>
      <c r="D15" s="124"/>
      <c r="E15" s="124"/>
      <c r="F15" s="125">
        <v>22800</v>
      </c>
      <c r="G15" s="125">
        <v>33413</v>
      </c>
      <c r="H15" s="125">
        <v>47329</v>
      </c>
      <c r="I15" s="125">
        <v>55856</v>
      </c>
      <c r="J15" s="125">
        <v>86953</v>
      </c>
      <c r="K15" s="125">
        <v>110605</v>
      </c>
      <c r="L15" s="125">
        <v>142064</v>
      </c>
      <c r="M15" s="125">
        <v>173903</v>
      </c>
      <c r="N15" s="125">
        <v>206594</v>
      </c>
      <c r="O15" s="100"/>
      <c r="P15" s="125">
        <v>16357.90602</v>
      </c>
      <c r="Q15" s="125">
        <v>19605.847779999996</v>
      </c>
      <c r="R15" s="125">
        <v>21496.186370000003</v>
      </c>
      <c r="S15" s="125">
        <v>29493.004340000003</v>
      </c>
      <c r="T15" s="125"/>
      <c r="U15" s="125">
        <v>21729.61059</v>
      </c>
      <c r="V15" s="125">
        <v>23802.144700000001</v>
      </c>
      <c r="W15" s="125">
        <v>26831.431720000008</v>
      </c>
      <c r="X15" s="125">
        <v>38241.813319999994</v>
      </c>
      <c r="Y15" s="58"/>
      <c r="Z15" s="125">
        <v>33235</v>
      </c>
      <c r="AA15" s="125">
        <v>33648</v>
      </c>
      <c r="AB15" s="125">
        <v>31599</v>
      </c>
      <c r="AC15" s="125">
        <v>43581</v>
      </c>
      <c r="AE15" s="125">
        <v>35031</v>
      </c>
      <c r="AF15" s="125">
        <v>40330</v>
      </c>
      <c r="AG15" s="125">
        <v>42699</v>
      </c>
      <c r="AH15" s="125">
        <v>55843</v>
      </c>
      <c r="AJ15" s="125">
        <v>46232</v>
      </c>
      <c r="AK15" s="125">
        <v>47163</v>
      </c>
      <c r="AL15" s="125">
        <v>50080</v>
      </c>
      <c r="AM15" s="125">
        <v>63441</v>
      </c>
    </row>
    <row r="16" spans="1:39">
      <c r="B16" s="108" t="s">
        <v>43</v>
      </c>
      <c r="C16" s="118" t="s">
        <v>102</v>
      </c>
      <c r="D16" s="121"/>
      <c r="E16" s="121"/>
      <c r="F16" s="122">
        <v>303</v>
      </c>
      <c r="G16" s="122">
        <v>514</v>
      </c>
      <c r="H16" s="122">
        <v>510</v>
      </c>
      <c r="I16" s="122">
        <v>501</v>
      </c>
      <c r="J16" s="122">
        <v>679</v>
      </c>
      <c r="K16" s="122">
        <v>986</v>
      </c>
      <c r="L16" s="122">
        <v>1321</v>
      </c>
      <c r="M16" s="122">
        <v>2030</v>
      </c>
      <c r="N16" s="122">
        <v>2106</v>
      </c>
      <c r="O16" s="100"/>
      <c r="P16" s="122">
        <v>104.89803999999999</v>
      </c>
      <c r="Q16" s="122">
        <v>223.61354000000003</v>
      </c>
      <c r="R16" s="122">
        <v>154.72308999999996</v>
      </c>
      <c r="S16" s="122">
        <v>196.54204999999999</v>
      </c>
      <c r="T16" s="122"/>
      <c r="U16" s="122">
        <v>225.03104999999999</v>
      </c>
      <c r="V16" s="122">
        <v>247.80161999999999</v>
      </c>
      <c r="W16" s="122">
        <v>218.29200000000006</v>
      </c>
      <c r="X16" s="122">
        <v>294.98070999999999</v>
      </c>
      <c r="Y16" s="58"/>
      <c r="Z16" s="122">
        <v>257</v>
      </c>
      <c r="AA16" s="122">
        <v>299</v>
      </c>
      <c r="AB16" s="122">
        <v>344</v>
      </c>
      <c r="AC16" s="122">
        <v>421</v>
      </c>
      <c r="AE16" s="122">
        <v>349</v>
      </c>
      <c r="AF16" s="122">
        <v>473</v>
      </c>
      <c r="AG16" s="122">
        <v>420</v>
      </c>
      <c r="AH16" s="122">
        <v>788</v>
      </c>
      <c r="AJ16" s="122">
        <v>460</v>
      </c>
      <c r="AK16" s="122">
        <v>488</v>
      </c>
      <c r="AL16" s="122">
        <v>578</v>
      </c>
      <c r="AM16" s="122">
        <v>580</v>
      </c>
    </row>
    <row r="17" spans="2:39">
      <c r="B17" s="108" t="s">
        <v>44</v>
      </c>
      <c r="C17" s="118" t="s">
        <v>103</v>
      </c>
      <c r="D17" s="126"/>
      <c r="E17" s="126"/>
      <c r="F17" s="127">
        <v>16192</v>
      </c>
      <c r="G17" s="127">
        <v>23857</v>
      </c>
      <c r="H17" s="127">
        <v>28780</v>
      </c>
      <c r="I17" s="127">
        <v>33018</v>
      </c>
      <c r="J17" s="127">
        <v>51792</v>
      </c>
      <c r="K17" s="127">
        <v>61277</v>
      </c>
      <c r="L17" s="127">
        <v>80995</v>
      </c>
      <c r="M17" s="127">
        <v>91438</v>
      </c>
      <c r="N17" s="127">
        <v>98461</v>
      </c>
      <c r="O17" s="100"/>
      <c r="P17" s="127">
        <v>10194.650030000001</v>
      </c>
      <c r="Q17" s="127">
        <v>14504.76845</v>
      </c>
      <c r="R17" s="127">
        <v>12547.654410000001</v>
      </c>
      <c r="S17" s="127">
        <v>14544.58014</v>
      </c>
      <c r="T17" s="127"/>
      <c r="U17" s="127">
        <v>13384.979220000001</v>
      </c>
      <c r="V17" s="127">
        <v>15639.88997</v>
      </c>
      <c r="W17" s="127">
        <v>16102.917589999999</v>
      </c>
      <c r="X17" s="127">
        <v>16149.470039999998</v>
      </c>
      <c r="Y17" s="58"/>
      <c r="Z17" s="127">
        <v>17899</v>
      </c>
      <c r="AA17" s="127">
        <v>21957</v>
      </c>
      <c r="AB17" s="127">
        <v>20036</v>
      </c>
      <c r="AC17" s="127">
        <v>20862</v>
      </c>
      <c r="AE17" s="127">
        <v>21976</v>
      </c>
      <c r="AF17" s="127">
        <v>23528</v>
      </c>
      <c r="AG17" s="127">
        <v>22768</v>
      </c>
      <c r="AH17" s="127">
        <v>23166</v>
      </c>
      <c r="AJ17" s="127">
        <v>23939</v>
      </c>
      <c r="AK17" s="127">
        <v>25090</v>
      </c>
      <c r="AL17" s="127">
        <v>24075</v>
      </c>
      <c r="AM17" s="127">
        <v>25357</v>
      </c>
    </row>
    <row r="18" spans="2:39">
      <c r="B18" s="123" t="s">
        <v>45</v>
      </c>
      <c r="C18" s="118" t="s">
        <v>184</v>
      </c>
      <c r="D18" s="124"/>
      <c r="E18" s="124"/>
      <c r="F18" s="125">
        <v>23406</v>
      </c>
      <c r="G18" s="125">
        <v>31192</v>
      </c>
      <c r="H18" s="125">
        <v>36487</v>
      </c>
      <c r="I18" s="125">
        <v>45250</v>
      </c>
      <c r="J18" s="125">
        <v>101307</v>
      </c>
      <c r="K18" s="125">
        <v>143060</v>
      </c>
      <c r="L18" s="125">
        <v>206433</v>
      </c>
      <c r="M18" s="125">
        <v>277407</v>
      </c>
      <c r="N18" s="125">
        <v>296462</v>
      </c>
      <c r="O18" s="100"/>
      <c r="P18" s="125">
        <v>19384.95102</v>
      </c>
      <c r="Q18" s="125">
        <v>19305.420390000003</v>
      </c>
      <c r="R18" s="125">
        <v>16372.587109999999</v>
      </c>
      <c r="S18" s="125">
        <v>46243.947209999998</v>
      </c>
      <c r="T18" s="125"/>
      <c r="U18" s="125">
        <v>26216.454440000001</v>
      </c>
      <c r="V18" s="125">
        <v>26389.705719999994</v>
      </c>
      <c r="W18" s="125">
        <v>28267.686140000016</v>
      </c>
      <c r="X18" s="125">
        <v>62185.911819999994</v>
      </c>
      <c r="Y18" s="58"/>
      <c r="Z18" s="125">
        <v>36912</v>
      </c>
      <c r="AA18" s="125">
        <v>47412</v>
      </c>
      <c r="AB18" s="125">
        <v>43951</v>
      </c>
      <c r="AC18" s="125">
        <v>78158</v>
      </c>
      <c r="AE18" s="125">
        <v>46672</v>
      </c>
      <c r="AF18" s="125">
        <v>83163</v>
      </c>
      <c r="AG18" s="125">
        <v>57968</v>
      </c>
      <c r="AH18" s="125">
        <v>89604</v>
      </c>
      <c r="AJ18" s="125">
        <v>54427</v>
      </c>
      <c r="AK18" s="125">
        <v>73160</v>
      </c>
      <c r="AL18" s="125">
        <v>59637</v>
      </c>
      <c r="AM18" s="125">
        <v>109238</v>
      </c>
    </row>
    <row r="19" spans="2:39" ht="12.6" thickBot="1">
      <c r="B19" s="128" t="s">
        <v>46</v>
      </c>
      <c r="C19" s="118" t="s">
        <v>104</v>
      </c>
      <c r="D19" s="129"/>
      <c r="E19" s="129"/>
      <c r="F19" s="130">
        <v>83605</v>
      </c>
      <c r="G19" s="130">
        <v>130776</v>
      </c>
      <c r="H19" s="130">
        <v>181630</v>
      </c>
      <c r="I19" s="130">
        <v>239139</v>
      </c>
      <c r="J19" s="130">
        <v>389389</v>
      </c>
      <c r="K19" s="130">
        <v>582562</v>
      </c>
      <c r="L19" s="130">
        <v>760594</v>
      </c>
      <c r="M19" s="130">
        <v>902777</v>
      </c>
      <c r="N19" s="130">
        <v>1014020</v>
      </c>
      <c r="O19" s="100"/>
      <c r="P19" s="130">
        <v>67433.385170000009</v>
      </c>
      <c r="Q19" s="130">
        <v>81274.574790000013</v>
      </c>
      <c r="R19" s="130">
        <v>91464.458370000008</v>
      </c>
      <c r="S19" s="130">
        <v>149216.30645</v>
      </c>
      <c r="T19" s="130"/>
      <c r="U19" s="130">
        <v>107941.01895</v>
      </c>
      <c r="V19" s="130">
        <v>113034.75343999999</v>
      </c>
      <c r="W19" s="130">
        <v>141878.28821999996</v>
      </c>
      <c r="X19" s="130">
        <v>219707.43571999998</v>
      </c>
      <c r="Y19" s="58"/>
      <c r="Z19" s="130">
        <v>163587</v>
      </c>
      <c r="AA19" s="130">
        <v>159919</v>
      </c>
      <c r="AB19" s="130">
        <v>170040</v>
      </c>
      <c r="AC19" s="130">
        <v>267048</v>
      </c>
      <c r="AE19" s="130">
        <v>176451</v>
      </c>
      <c r="AF19" s="130">
        <v>202857</v>
      </c>
      <c r="AG19" s="130">
        <v>211268</v>
      </c>
      <c r="AH19" s="130">
        <v>316111</v>
      </c>
      <c r="AJ19" s="130">
        <v>213015</v>
      </c>
      <c r="AK19" s="130">
        <v>225274</v>
      </c>
      <c r="AL19" s="130">
        <v>239055</v>
      </c>
      <c r="AM19" s="130">
        <v>336676</v>
      </c>
    </row>
    <row r="20" spans="2:39" ht="12.6" thickTop="1">
      <c r="B20" s="66" t="s">
        <v>356</v>
      </c>
      <c r="C20" s="67" t="s">
        <v>109</v>
      </c>
      <c r="D20" s="68"/>
      <c r="E20" s="68"/>
      <c r="F20" s="131">
        <v>-6722</v>
      </c>
      <c r="G20" s="131">
        <v>-6292</v>
      </c>
      <c r="H20" s="131">
        <v>6914</v>
      </c>
      <c r="I20" s="131">
        <v>23432</v>
      </c>
      <c r="J20" s="131">
        <v>37002</v>
      </c>
      <c r="K20" s="131">
        <v>51661</v>
      </c>
      <c r="L20" s="131">
        <v>41805</v>
      </c>
      <c r="M20" s="131">
        <f>M8-M12</f>
        <v>26135</v>
      </c>
      <c r="N20" s="131">
        <f>N8-N12</f>
        <v>45685</v>
      </c>
      <c r="O20" s="100"/>
      <c r="P20" s="131">
        <v>6474.9367999999959</v>
      </c>
      <c r="Q20" s="131">
        <v>7288.6575700000085</v>
      </c>
      <c r="R20" s="131">
        <v>8874.2497900000817</v>
      </c>
      <c r="S20" s="131">
        <v>14363.997569999814</v>
      </c>
      <c r="T20" s="131"/>
      <c r="U20" s="131">
        <v>3419.8315900000334</v>
      </c>
      <c r="V20" s="131">
        <v>13029.088729999959</v>
      </c>
      <c r="W20" s="131">
        <v>14944.919659999907</v>
      </c>
      <c r="X20" s="131">
        <v>20267.110390000344</v>
      </c>
      <c r="Y20" s="58"/>
      <c r="Z20" s="131">
        <v>13369</v>
      </c>
      <c r="AA20" s="131">
        <v>15534</v>
      </c>
      <c r="AB20" s="131">
        <v>706</v>
      </c>
      <c r="AC20" s="131">
        <v>12437</v>
      </c>
      <c r="AE20" s="131">
        <v>27</v>
      </c>
      <c r="AF20" s="131">
        <v>-14858</v>
      </c>
      <c r="AG20" s="131">
        <v>313</v>
      </c>
      <c r="AH20" s="131">
        <v>36743</v>
      </c>
      <c r="AJ20" s="131">
        <v>5874</v>
      </c>
      <c r="AK20" s="131">
        <v>18628</v>
      </c>
      <c r="AL20" s="131">
        <v>10525</v>
      </c>
      <c r="AM20" s="131">
        <f>AM8-AM12</f>
        <v>10174</v>
      </c>
    </row>
    <row r="21" spans="2:39" ht="7.5" customHeight="1">
      <c r="B21" s="84"/>
      <c r="C21" s="84"/>
      <c r="D21" s="85"/>
      <c r="E21" s="85"/>
      <c r="F21" s="112"/>
      <c r="G21" s="112"/>
      <c r="H21" s="112"/>
      <c r="I21" s="112"/>
      <c r="J21" s="112"/>
      <c r="K21" s="112"/>
      <c r="L21" s="112"/>
      <c r="M21" s="112"/>
      <c r="N21" s="112"/>
      <c r="O21" s="100"/>
      <c r="P21" s="112"/>
      <c r="Q21" s="112"/>
      <c r="R21" s="112"/>
      <c r="S21" s="112"/>
      <c r="T21" s="112"/>
      <c r="U21" s="112"/>
      <c r="V21" s="112"/>
      <c r="W21" s="112"/>
      <c r="X21" s="112"/>
      <c r="Y21" s="58"/>
      <c r="Z21" s="112"/>
      <c r="AA21" s="112"/>
      <c r="AB21" s="112"/>
      <c r="AC21" s="112">
        <v>0</v>
      </c>
      <c r="AE21" s="112"/>
      <c r="AF21" s="112"/>
      <c r="AG21" s="112"/>
      <c r="AH21" s="112"/>
      <c r="AJ21" s="112"/>
      <c r="AK21" s="112"/>
      <c r="AL21" s="112"/>
      <c r="AM21" s="112"/>
    </row>
    <row r="22" spans="2:39">
      <c r="B22" s="123" t="s">
        <v>47</v>
      </c>
      <c r="C22" s="132" t="s">
        <v>105</v>
      </c>
      <c r="D22" s="124"/>
      <c r="E22" s="124"/>
      <c r="F22" s="125">
        <v>561</v>
      </c>
      <c r="G22" s="125">
        <v>516</v>
      </c>
      <c r="H22" s="125">
        <v>468</v>
      </c>
      <c r="I22" s="125">
        <v>3650</v>
      </c>
      <c r="J22" s="125">
        <v>2279</v>
      </c>
      <c r="K22" s="125">
        <v>2386</v>
      </c>
      <c r="L22" s="125">
        <v>2859</v>
      </c>
      <c r="M22" s="125">
        <v>3908</v>
      </c>
      <c r="N22" s="125">
        <v>4954</v>
      </c>
      <c r="O22" s="100"/>
      <c r="P22" s="125">
        <v>49.025069999999999</v>
      </c>
      <c r="Q22" s="125">
        <v>127.3941500000002</v>
      </c>
      <c r="R22" s="125">
        <v>404.41024999999951</v>
      </c>
      <c r="S22" s="125">
        <v>1698.3261000000005</v>
      </c>
      <c r="T22" s="125"/>
      <c r="U22" s="125">
        <v>101.23764999999999</v>
      </c>
      <c r="V22" s="125">
        <v>628.29286999999988</v>
      </c>
      <c r="W22" s="125">
        <v>863.65823000000012</v>
      </c>
      <c r="X22" s="125">
        <v>792.41070000000013</v>
      </c>
      <c r="Y22" s="58"/>
      <c r="Z22" s="125">
        <v>448</v>
      </c>
      <c r="AA22" s="125">
        <v>447</v>
      </c>
      <c r="AB22" s="125">
        <v>878</v>
      </c>
      <c r="AC22" s="125">
        <v>1086</v>
      </c>
      <c r="AE22" s="125">
        <v>275</v>
      </c>
      <c r="AF22" s="125">
        <v>1120</v>
      </c>
      <c r="AG22" s="125">
        <v>366</v>
      </c>
      <c r="AH22" s="125">
        <v>2147</v>
      </c>
      <c r="AJ22" s="125">
        <v>485</v>
      </c>
      <c r="AK22" s="125">
        <v>889</v>
      </c>
      <c r="AL22" s="125">
        <v>451</v>
      </c>
      <c r="AM22" s="125">
        <v>2889</v>
      </c>
    </row>
    <row r="23" spans="2:39">
      <c r="B23" s="123" t="s">
        <v>48</v>
      </c>
      <c r="C23" s="118" t="s">
        <v>107</v>
      </c>
      <c r="D23" s="124"/>
      <c r="E23" s="124"/>
      <c r="F23" s="125">
        <v>1672</v>
      </c>
      <c r="G23" s="125">
        <v>1222</v>
      </c>
      <c r="H23" s="125">
        <v>3009</v>
      </c>
      <c r="I23" s="125">
        <v>4979</v>
      </c>
      <c r="J23" s="125">
        <v>2864</v>
      </c>
      <c r="K23" s="125">
        <v>5306</v>
      </c>
      <c r="L23" s="125">
        <v>4669</v>
      </c>
      <c r="M23" s="125">
        <v>18079</v>
      </c>
      <c r="N23" s="125">
        <v>18637</v>
      </c>
      <c r="O23" s="100"/>
      <c r="P23" s="125">
        <v>925.58388000000002</v>
      </c>
      <c r="Q23" s="125">
        <v>202.67482999999996</v>
      </c>
      <c r="R23" s="125">
        <v>1663.5423700000001</v>
      </c>
      <c r="S23" s="125">
        <v>71.971679999999708</v>
      </c>
      <c r="T23" s="125"/>
      <c r="U23" s="125">
        <v>3246.6088199999999</v>
      </c>
      <c r="V23" s="125">
        <v>535.78732000000025</v>
      </c>
      <c r="W23" s="125">
        <v>1723.7257899999995</v>
      </c>
      <c r="X23" s="125">
        <v>-200.32796999999974</v>
      </c>
      <c r="Y23" s="58"/>
      <c r="Z23" s="125">
        <v>2036</v>
      </c>
      <c r="AA23" s="125">
        <v>3509</v>
      </c>
      <c r="AB23" s="125">
        <v>-1360</v>
      </c>
      <c r="AC23" s="125">
        <v>484</v>
      </c>
      <c r="AE23" s="125">
        <v>2011</v>
      </c>
      <c r="AF23" s="125">
        <v>1449</v>
      </c>
      <c r="AG23" s="125">
        <v>4532</v>
      </c>
      <c r="AH23" s="125">
        <v>6177</v>
      </c>
      <c r="AJ23" s="125">
        <v>2398</v>
      </c>
      <c r="AK23" s="125">
        <v>5215</v>
      </c>
      <c r="AL23" s="125">
        <v>1891</v>
      </c>
      <c r="AM23" s="125">
        <v>7986</v>
      </c>
    </row>
    <row r="24" spans="2:39">
      <c r="B24" s="113" t="s">
        <v>357</v>
      </c>
      <c r="C24" s="114" t="s">
        <v>362</v>
      </c>
      <c r="D24" s="115"/>
      <c r="E24" s="115"/>
      <c r="F24" s="116">
        <v>-7834</v>
      </c>
      <c r="G24" s="116">
        <v>-6998</v>
      </c>
      <c r="H24" s="116">
        <v>4374</v>
      </c>
      <c r="I24" s="116">
        <v>22103</v>
      </c>
      <c r="J24" s="116">
        <v>36417</v>
      </c>
      <c r="K24" s="116">
        <v>48741</v>
      </c>
      <c r="L24" s="116">
        <v>39995</v>
      </c>
      <c r="M24" s="116">
        <f>M20+M22-M23</f>
        <v>11964</v>
      </c>
      <c r="N24" s="116">
        <f>N20+N22-N23</f>
        <v>32002</v>
      </c>
      <c r="O24" s="100"/>
      <c r="P24" s="116">
        <v>5598.3779899999954</v>
      </c>
      <c r="Q24" s="116">
        <v>7213.3768900000105</v>
      </c>
      <c r="R24" s="116">
        <v>7615.1176700000797</v>
      </c>
      <c r="S24" s="116">
        <v>15990.351989999815</v>
      </c>
      <c r="T24" s="116"/>
      <c r="U24" s="116">
        <v>274.46042000003348</v>
      </c>
      <c r="V24" s="116">
        <v>13121.594279999958</v>
      </c>
      <c r="W24" s="116">
        <v>14084.852099999909</v>
      </c>
      <c r="X24" s="116">
        <v>21259.849060000346</v>
      </c>
      <c r="Y24" s="58"/>
      <c r="Z24" s="116">
        <v>11781</v>
      </c>
      <c r="AA24" s="116">
        <v>12472</v>
      </c>
      <c r="AB24" s="116">
        <v>2944</v>
      </c>
      <c r="AC24" s="116">
        <v>13039</v>
      </c>
      <c r="AE24" s="116">
        <v>-1709</v>
      </c>
      <c r="AF24" s="116">
        <v>-15187</v>
      </c>
      <c r="AG24" s="116">
        <v>-3853</v>
      </c>
      <c r="AH24" s="116">
        <v>32713</v>
      </c>
      <c r="AJ24" s="116">
        <v>3961</v>
      </c>
      <c r="AK24" s="116">
        <v>14302</v>
      </c>
      <c r="AL24" s="116">
        <v>9085</v>
      </c>
      <c r="AM24" s="116">
        <f>AM20+AM22-AM23</f>
        <v>5077</v>
      </c>
    </row>
    <row r="25" spans="2:39" ht="7.5" customHeight="1">
      <c r="B25" s="84"/>
      <c r="C25" s="133"/>
      <c r="D25" s="85"/>
      <c r="E25" s="85"/>
      <c r="F25" s="112"/>
      <c r="G25" s="112"/>
      <c r="H25" s="112"/>
      <c r="I25" s="112"/>
      <c r="J25" s="112"/>
      <c r="K25" s="112"/>
      <c r="L25" s="112"/>
      <c r="M25" s="112"/>
      <c r="N25" s="112"/>
      <c r="O25" s="100"/>
      <c r="P25" s="112"/>
      <c r="Q25" s="112"/>
      <c r="R25" s="112"/>
      <c r="S25" s="112"/>
      <c r="T25" s="112"/>
      <c r="U25" s="112"/>
      <c r="V25" s="112"/>
      <c r="W25" s="112"/>
      <c r="X25" s="112"/>
      <c r="Y25" s="58"/>
      <c r="Z25" s="112"/>
      <c r="AA25" s="112"/>
      <c r="AB25" s="112"/>
      <c r="AC25" s="112">
        <v>0</v>
      </c>
      <c r="AE25" s="112"/>
      <c r="AF25" s="112"/>
      <c r="AG25" s="112"/>
      <c r="AH25" s="112">
        <v>0</v>
      </c>
      <c r="AJ25" s="112"/>
      <c r="AK25" s="112"/>
      <c r="AL25" s="112"/>
      <c r="AM25" s="112"/>
    </row>
    <row r="26" spans="2:39">
      <c r="B26" s="123" t="s">
        <v>49</v>
      </c>
      <c r="C26" s="118" t="s">
        <v>106</v>
      </c>
      <c r="D26" s="124"/>
      <c r="E26" s="124"/>
      <c r="F26" s="125">
        <v>409</v>
      </c>
      <c r="G26" s="125">
        <v>51</v>
      </c>
      <c r="H26" s="125">
        <v>343</v>
      </c>
      <c r="I26" s="125">
        <v>57</v>
      </c>
      <c r="J26" s="125">
        <v>124</v>
      </c>
      <c r="K26" s="125">
        <v>511</v>
      </c>
      <c r="L26" s="125">
        <v>4010</v>
      </c>
      <c r="M26" s="125">
        <v>987</v>
      </c>
      <c r="N26" s="125">
        <v>993</v>
      </c>
      <c r="O26" s="100"/>
      <c r="P26" s="125">
        <v>22.627279999999999</v>
      </c>
      <c r="Q26" s="125">
        <v>28.577989999999996</v>
      </c>
      <c r="R26" s="125">
        <v>29.26372000000001</v>
      </c>
      <c r="S26" s="125">
        <v>43.448089999999993</v>
      </c>
      <c r="T26" s="125"/>
      <c r="U26" s="125">
        <v>43.033449999999995</v>
      </c>
      <c r="V26" s="125">
        <v>24.944020000000005</v>
      </c>
      <c r="W26" s="125">
        <v>30.161110000000001</v>
      </c>
      <c r="X26" s="125">
        <v>413.33921999999995</v>
      </c>
      <c r="Y26" s="58"/>
      <c r="Z26" s="125">
        <v>670</v>
      </c>
      <c r="AA26" s="125">
        <v>2292</v>
      </c>
      <c r="AB26" s="125">
        <v>-1958</v>
      </c>
      <c r="AC26" s="125">
        <v>3006</v>
      </c>
      <c r="AE26" s="125">
        <v>1566</v>
      </c>
      <c r="AF26" s="125">
        <v>-601</v>
      </c>
      <c r="AG26" s="125">
        <v>668</v>
      </c>
      <c r="AH26" s="125">
        <v>-646</v>
      </c>
      <c r="AJ26" s="125">
        <v>4817</v>
      </c>
      <c r="AK26" s="125">
        <v>-3921</v>
      </c>
      <c r="AL26" s="125">
        <v>-19</v>
      </c>
      <c r="AM26" s="125">
        <v>116</v>
      </c>
    </row>
    <row r="27" spans="2:39">
      <c r="B27" s="123" t="s">
        <v>50</v>
      </c>
      <c r="C27" s="118" t="s">
        <v>185</v>
      </c>
      <c r="D27" s="124"/>
      <c r="E27" s="124"/>
      <c r="F27" s="125">
        <v>1439</v>
      </c>
      <c r="G27" s="125">
        <v>1335</v>
      </c>
      <c r="H27" s="125">
        <v>3250</v>
      </c>
      <c r="I27" s="125">
        <v>9669</v>
      </c>
      <c r="J27" s="125">
        <v>6226</v>
      </c>
      <c r="K27" s="125">
        <v>16013</v>
      </c>
      <c r="L27" s="125">
        <v>18330</v>
      </c>
      <c r="M27" s="125">
        <v>24066</v>
      </c>
      <c r="N27" s="125">
        <v>21211</v>
      </c>
      <c r="O27" s="100"/>
      <c r="P27" s="125">
        <v>1751.0248200000001</v>
      </c>
      <c r="Q27" s="125">
        <v>-212.44376</v>
      </c>
      <c r="R27" s="125">
        <v>2893.0025699999997</v>
      </c>
      <c r="S27" s="125">
        <v>1794.68067</v>
      </c>
      <c r="T27" s="125"/>
      <c r="U27" s="125">
        <v>3560.0943199999997</v>
      </c>
      <c r="V27" s="125">
        <v>4022.2666600000007</v>
      </c>
      <c r="W27" s="125">
        <v>10404.222579999998</v>
      </c>
      <c r="X27" s="125">
        <v>-1973.3343599999994</v>
      </c>
      <c r="Y27" s="58"/>
      <c r="Z27" s="125">
        <v>7951</v>
      </c>
      <c r="AA27" s="125">
        <v>451</v>
      </c>
      <c r="AB27" s="125">
        <v>10772</v>
      </c>
      <c r="AC27" s="125">
        <v>-845</v>
      </c>
      <c r="AE27" s="125">
        <v>4965</v>
      </c>
      <c r="AF27" s="125">
        <v>5954</v>
      </c>
      <c r="AG27" s="125">
        <v>4828</v>
      </c>
      <c r="AH27" s="125">
        <v>8319</v>
      </c>
      <c r="AJ27" s="125">
        <v>4210</v>
      </c>
      <c r="AK27" s="125">
        <v>6278</v>
      </c>
      <c r="AL27" s="125">
        <v>6968</v>
      </c>
      <c r="AM27" s="125">
        <v>3755</v>
      </c>
    </row>
    <row r="28" spans="2:39">
      <c r="B28" s="113" t="s">
        <v>358</v>
      </c>
      <c r="C28" s="114" t="s">
        <v>361</v>
      </c>
      <c r="D28" s="115"/>
      <c r="E28" s="115"/>
      <c r="F28" s="116">
        <v>-8864</v>
      </c>
      <c r="G28" s="116">
        <v>-8282</v>
      </c>
      <c r="H28" s="116">
        <v>1466</v>
      </c>
      <c r="I28" s="116">
        <v>12491</v>
      </c>
      <c r="J28" s="116">
        <v>30315</v>
      </c>
      <c r="K28" s="116">
        <v>33239</v>
      </c>
      <c r="L28" s="116">
        <v>25675</v>
      </c>
      <c r="M28" s="116">
        <v>-11115</v>
      </c>
      <c r="N28" s="116">
        <f>N24+N26-N27</f>
        <v>11784</v>
      </c>
      <c r="O28" s="100"/>
      <c r="P28" s="116">
        <v>3869.980449999995</v>
      </c>
      <c r="Q28" s="116">
        <v>7454.3986400000103</v>
      </c>
      <c r="R28" s="116">
        <v>4751.3788200000799</v>
      </c>
      <c r="S28" s="116">
        <v>14239.119409999814</v>
      </c>
      <c r="T28" s="116"/>
      <c r="U28" s="116">
        <v>-3242.6004499999663</v>
      </c>
      <c r="V28" s="116">
        <v>9124.2716399999572</v>
      </c>
      <c r="W28" s="116">
        <v>3710.7906299999077</v>
      </c>
      <c r="X28" s="116">
        <v>23646.522640000345</v>
      </c>
      <c r="Y28" s="58"/>
      <c r="Z28" s="116">
        <v>4500</v>
      </c>
      <c r="AA28" s="116">
        <v>14313</v>
      </c>
      <c r="AB28" s="116">
        <v>-9786</v>
      </c>
      <c r="AC28" s="116">
        <v>16889</v>
      </c>
      <c r="AE28" s="116">
        <v>-5108</v>
      </c>
      <c r="AF28" s="116">
        <v>-21742</v>
      </c>
      <c r="AG28" s="116">
        <v>-8013</v>
      </c>
      <c r="AH28" s="116">
        <v>23748</v>
      </c>
      <c r="AJ28" s="116">
        <v>4568</v>
      </c>
      <c r="AK28" s="116">
        <v>4103</v>
      </c>
      <c r="AL28" s="116">
        <v>2098</v>
      </c>
      <c r="AM28" s="116">
        <f>AM24+AM26-AM27</f>
        <v>1438</v>
      </c>
    </row>
    <row r="29" spans="2:39" ht="7.5" customHeight="1">
      <c r="B29" s="84"/>
      <c r="C29" s="133"/>
      <c r="D29" s="85"/>
      <c r="E29" s="85"/>
      <c r="F29" s="112"/>
      <c r="G29" s="112"/>
      <c r="H29" s="112"/>
      <c r="I29" s="112"/>
      <c r="J29" s="112"/>
      <c r="K29" s="112"/>
      <c r="L29" s="112"/>
      <c r="M29" s="112"/>
      <c r="N29" s="112"/>
      <c r="O29" s="100"/>
      <c r="P29" s="112"/>
      <c r="Q29" s="112"/>
      <c r="R29" s="112"/>
      <c r="S29" s="112"/>
      <c r="T29" s="112"/>
      <c r="U29" s="112"/>
      <c r="V29" s="112"/>
      <c r="W29" s="112"/>
      <c r="X29" s="112"/>
      <c r="Y29" s="58"/>
      <c r="Z29" s="112"/>
      <c r="AA29" s="112"/>
      <c r="AB29" s="112"/>
      <c r="AC29" s="112">
        <v>0</v>
      </c>
      <c r="AE29" s="112"/>
      <c r="AF29" s="112"/>
      <c r="AG29" s="112"/>
      <c r="AH29" s="112">
        <v>0</v>
      </c>
      <c r="AJ29" s="112"/>
      <c r="AK29" s="112"/>
      <c r="AL29" s="112"/>
      <c r="AM29" s="112"/>
    </row>
    <row r="30" spans="2:39">
      <c r="B30" s="128" t="s">
        <v>51</v>
      </c>
      <c r="C30" s="134" t="s">
        <v>108</v>
      </c>
      <c r="D30" s="129"/>
      <c r="E30" s="129"/>
      <c r="F30" s="130">
        <v>12</v>
      </c>
      <c r="G30" s="130">
        <v>-2</v>
      </c>
      <c r="H30" s="130">
        <v>-9408</v>
      </c>
      <c r="I30" s="130">
        <v>3949</v>
      </c>
      <c r="J30" s="130">
        <v>7430</v>
      </c>
      <c r="K30" s="130">
        <v>7366</v>
      </c>
      <c r="L30" s="130">
        <v>5469</v>
      </c>
      <c r="M30" s="130">
        <v>-1074</v>
      </c>
      <c r="N30" s="130">
        <v>2478</v>
      </c>
      <c r="O30" s="100"/>
      <c r="P30" s="130">
        <v>831</v>
      </c>
      <c r="Q30" s="130">
        <v>1736.5834900000002</v>
      </c>
      <c r="R30" s="130">
        <v>1650.5939876499995</v>
      </c>
      <c r="S30" s="130">
        <v>3212.1440023500008</v>
      </c>
      <c r="T30" s="130"/>
      <c r="U30" s="130">
        <v>101.93204</v>
      </c>
      <c r="V30" s="130">
        <v>1916.1694299999999</v>
      </c>
      <c r="W30" s="130">
        <v>2274.7450400000002</v>
      </c>
      <c r="X30" s="130">
        <v>3072.7496300000007</v>
      </c>
      <c r="Y30" s="58"/>
      <c r="Z30" s="130">
        <v>1068</v>
      </c>
      <c r="AA30" s="130">
        <v>2701</v>
      </c>
      <c r="AB30" s="130">
        <v>-1589</v>
      </c>
      <c r="AC30" s="130">
        <v>3289</v>
      </c>
      <c r="AE30" s="130">
        <v>-817</v>
      </c>
      <c r="AF30" s="130">
        <v>-4182</v>
      </c>
      <c r="AG30" s="130">
        <v>-1226</v>
      </c>
      <c r="AH30" s="130">
        <v>5151</v>
      </c>
      <c r="AJ30" s="130">
        <v>908</v>
      </c>
      <c r="AK30" s="130">
        <v>1233</v>
      </c>
      <c r="AL30" s="130">
        <v>792</v>
      </c>
      <c r="AM30" s="130">
        <v>94</v>
      </c>
    </row>
    <row r="31" spans="2:39" ht="5.25" customHeight="1">
      <c r="B31" s="128"/>
      <c r="C31" s="134"/>
      <c r="D31" s="129"/>
      <c r="E31" s="129"/>
      <c r="F31" s="130"/>
      <c r="G31" s="130"/>
      <c r="H31" s="130"/>
      <c r="I31" s="130"/>
      <c r="J31" s="130"/>
      <c r="K31" s="130"/>
      <c r="L31" s="130"/>
      <c r="M31" s="130"/>
      <c r="N31" s="130"/>
      <c r="O31" s="100"/>
      <c r="P31" s="130"/>
      <c r="Q31" s="130"/>
      <c r="R31" s="130"/>
      <c r="S31" s="130"/>
      <c r="T31" s="130"/>
      <c r="U31" s="130"/>
      <c r="V31" s="130"/>
      <c r="W31" s="130"/>
      <c r="X31" s="130"/>
      <c r="Y31" s="58"/>
      <c r="Z31" s="130"/>
      <c r="AA31" s="130"/>
      <c r="AB31" s="130"/>
      <c r="AC31" s="130">
        <v>0</v>
      </c>
      <c r="AE31" s="130"/>
      <c r="AF31" s="130"/>
      <c r="AG31" s="130"/>
      <c r="AH31" s="130"/>
      <c r="AJ31" s="130"/>
      <c r="AK31" s="130"/>
      <c r="AL31" s="130"/>
      <c r="AM31" s="130"/>
    </row>
    <row r="32" spans="2:39" ht="15.75" customHeight="1">
      <c r="B32" s="76" t="s">
        <v>359</v>
      </c>
      <c r="C32" s="77" t="s">
        <v>360</v>
      </c>
      <c r="D32" s="45"/>
      <c r="E32" s="45"/>
      <c r="F32" s="44">
        <v>-8876</v>
      </c>
      <c r="G32" s="44">
        <v>-8280</v>
      </c>
      <c r="H32" s="44">
        <v>10874</v>
      </c>
      <c r="I32" s="44">
        <v>8542</v>
      </c>
      <c r="J32" s="44">
        <v>22885</v>
      </c>
      <c r="K32" s="44">
        <v>25873</v>
      </c>
      <c r="L32" s="44">
        <v>20206</v>
      </c>
      <c r="M32" s="44">
        <v>-10041</v>
      </c>
      <c r="N32" s="44">
        <f>N28-N30</f>
        <v>9306</v>
      </c>
      <c r="O32" s="100"/>
      <c r="P32" s="44">
        <v>3038.980449999995</v>
      </c>
      <c r="Q32" s="44">
        <v>5717.8151500000095</v>
      </c>
      <c r="R32" s="44">
        <v>3100.7848323500807</v>
      </c>
      <c r="S32" s="44">
        <v>11026.975407649814</v>
      </c>
      <c r="T32" s="44"/>
      <c r="U32" s="44">
        <v>-3344.5324899999664</v>
      </c>
      <c r="V32" s="44">
        <v>7208.1022099999582</v>
      </c>
      <c r="W32" s="44">
        <v>1436.0455899999076</v>
      </c>
      <c r="X32" s="44">
        <v>20573.773010000339</v>
      </c>
      <c r="Y32" s="58"/>
      <c r="Z32" s="44">
        <v>3432</v>
      </c>
      <c r="AA32" s="44">
        <v>11612</v>
      </c>
      <c r="AB32" s="44">
        <v>-8197</v>
      </c>
      <c r="AC32" s="44">
        <v>13600</v>
      </c>
      <c r="AE32" s="44">
        <v>-4291</v>
      </c>
      <c r="AF32" s="44">
        <v>-17560</v>
      </c>
      <c r="AG32" s="44">
        <v>-6787</v>
      </c>
      <c r="AH32" s="44">
        <v>18597</v>
      </c>
      <c r="AJ32" s="44">
        <v>3660</v>
      </c>
      <c r="AK32" s="44">
        <v>2870</v>
      </c>
      <c r="AL32" s="44">
        <v>1306</v>
      </c>
      <c r="AM32" s="44">
        <f>AM28-AM30</f>
        <v>1344</v>
      </c>
    </row>
    <row r="33" spans="2:39" ht="7.5" customHeight="1">
      <c r="B33" s="84"/>
      <c r="C33" s="84"/>
      <c r="D33" s="85"/>
      <c r="E33" s="85"/>
      <c r="F33" s="85"/>
      <c r="G33" s="85"/>
      <c r="H33" s="85"/>
      <c r="I33" s="85"/>
      <c r="J33" s="112"/>
      <c r="K33" s="85"/>
      <c r="L33" s="85"/>
      <c r="M33" s="85"/>
      <c r="N33" s="85"/>
      <c r="O33" s="100"/>
      <c r="P33" s="48"/>
      <c r="Y33" s="58"/>
      <c r="AE33" s="48"/>
      <c r="AF33" s="48"/>
      <c r="AG33" s="48"/>
      <c r="AH33" s="48"/>
      <c r="AJ33" s="48"/>
      <c r="AK33" s="48"/>
      <c r="AL33" s="48"/>
      <c r="AM33" s="48"/>
    </row>
    <row r="34" spans="2:39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100"/>
      <c r="P34" s="48"/>
      <c r="Y34" s="58"/>
      <c r="AE34" s="48"/>
      <c r="AF34" s="48"/>
      <c r="AG34" s="48"/>
      <c r="AH34" s="48"/>
      <c r="AJ34" s="48"/>
      <c r="AK34" s="48"/>
      <c r="AL34" s="48"/>
      <c r="AM34" s="48"/>
    </row>
    <row r="35" spans="2:39" ht="7.5" customHeight="1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100"/>
      <c r="P35" s="48"/>
      <c r="Y35" s="58"/>
      <c r="AE35" s="48"/>
      <c r="AF35" s="48"/>
      <c r="AG35" s="48"/>
      <c r="AH35" s="48"/>
      <c r="AJ35" s="48"/>
      <c r="AK35" s="48"/>
      <c r="AL35" s="48"/>
      <c r="AM35" s="48"/>
    </row>
    <row r="36" spans="2:39" ht="8.25" customHeight="1"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48"/>
      <c r="Y36" s="58"/>
      <c r="AE36" s="48"/>
      <c r="AF36" s="48"/>
      <c r="AG36" s="48"/>
      <c r="AH36" s="48"/>
      <c r="AJ36" s="48"/>
      <c r="AK36" s="48"/>
      <c r="AL36" s="48"/>
      <c r="AM36" s="48"/>
    </row>
    <row r="37" spans="2:39">
      <c r="B37" s="31" t="s">
        <v>53</v>
      </c>
      <c r="C37" s="31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55"/>
      <c r="P37" s="55"/>
      <c r="Y37" s="58"/>
      <c r="AE37" s="55"/>
      <c r="AF37" s="55"/>
      <c r="AG37" s="55"/>
      <c r="AH37" s="55"/>
      <c r="AJ37" s="55"/>
      <c r="AK37" s="55"/>
      <c r="AL37" s="55"/>
      <c r="AM37" s="55"/>
    </row>
    <row r="38" spans="2:39">
      <c r="B38" s="60" t="s">
        <v>101</v>
      </c>
      <c r="C38" s="31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55"/>
      <c r="P38" s="55"/>
      <c r="Y38" s="58"/>
      <c r="AE38" s="55"/>
      <c r="AF38" s="55"/>
      <c r="AG38" s="55"/>
      <c r="AH38" s="55"/>
      <c r="AJ38" s="55"/>
      <c r="AK38" s="55"/>
      <c r="AL38" s="55"/>
      <c r="AM38" s="55"/>
    </row>
    <row r="39" spans="2:39">
      <c r="B39" s="60"/>
      <c r="C39" s="31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55"/>
      <c r="P39" s="55"/>
      <c r="Y39" s="58"/>
      <c r="AE39" s="55"/>
      <c r="AF39" s="55"/>
      <c r="AG39" s="55"/>
      <c r="AH39" s="55"/>
      <c r="AJ39" s="55"/>
      <c r="AK39" s="55"/>
      <c r="AL39" s="55"/>
      <c r="AM39" s="55"/>
    </row>
    <row r="40" spans="2:39" ht="13.8">
      <c r="B40" s="191" t="s">
        <v>35</v>
      </c>
      <c r="C40" s="191" t="s">
        <v>111</v>
      </c>
      <c r="D40" s="100"/>
      <c r="E40" s="100"/>
      <c r="F40" s="35" t="s">
        <v>178</v>
      </c>
      <c r="G40" s="35"/>
      <c r="H40" s="35"/>
      <c r="I40" s="35"/>
      <c r="J40" s="35"/>
      <c r="K40" s="35"/>
      <c r="L40" s="35"/>
      <c r="M40" s="35"/>
      <c r="N40" s="35"/>
      <c r="O40" s="100"/>
      <c r="P40" s="35" t="s">
        <v>266</v>
      </c>
      <c r="Q40" s="36"/>
      <c r="R40" s="35"/>
      <c r="S40" s="36"/>
      <c r="U40" s="35" t="s">
        <v>267</v>
      </c>
      <c r="V40" s="36"/>
      <c r="W40" s="35"/>
      <c r="X40" s="36"/>
      <c r="Y40" s="58"/>
      <c r="Z40" s="35" t="str">
        <f>$Z$6</f>
        <v>FY 23</v>
      </c>
      <c r="AA40" s="35"/>
      <c r="AB40" s="35"/>
      <c r="AC40" s="35"/>
      <c r="AE40" s="35" t="str">
        <f>AE6</f>
        <v>FY 24</v>
      </c>
      <c r="AF40" s="35"/>
      <c r="AG40" s="35"/>
      <c r="AH40" s="35"/>
      <c r="AJ40" s="193" t="s">
        <v>456</v>
      </c>
      <c r="AK40" s="193"/>
      <c r="AL40" s="193"/>
      <c r="AM40" s="193"/>
    </row>
    <row r="41" spans="2:39" ht="15" customHeight="1">
      <c r="B41" s="191"/>
      <c r="C41" s="191"/>
      <c r="D41" s="100"/>
      <c r="E41" s="100"/>
      <c r="F41" s="29" t="s">
        <v>273</v>
      </c>
      <c r="G41" s="29" t="s">
        <v>272</v>
      </c>
      <c r="H41" s="29" t="s">
        <v>262</v>
      </c>
      <c r="I41" s="29" t="s">
        <v>263</v>
      </c>
      <c r="J41" s="29" t="s">
        <v>264</v>
      </c>
      <c r="K41" s="29" t="s">
        <v>265</v>
      </c>
      <c r="L41" s="29" t="s">
        <v>420</v>
      </c>
      <c r="M41" s="29" t="s">
        <v>452</v>
      </c>
      <c r="N41" s="59" t="s">
        <v>498</v>
      </c>
      <c r="O41" s="100"/>
      <c r="P41" s="30" t="s">
        <v>268</v>
      </c>
      <c r="Q41" s="30" t="s">
        <v>269</v>
      </c>
      <c r="R41" s="30" t="s">
        <v>270</v>
      </c>
      <c r="S41" s="30" t="s">
        <v>271</v>
      </c>
      <c r="U41" s="30" t="s">
        <v>268</v>
      </c>
      <c r="V41" s="30" t="s">
        <v>269</v>
      </c>
      <c r="W41" s="30" t="s">
        <v>270</v>
      </c>
      <c r="X41" s="30" t="s">
        <v>271</v>
      </c>
      <c r="Y41" s="58"/>
      <c r="Z41" s="30" t="str">
        <f>$Z$7</f>
        <v>Q1</v>
      </c>
      <c r="AA41" s="30" t="s">
        <v>448</v>
      </c>
      <c r="AB41" s="30" t="s">
        <v>450</v>
      </c>
      <c r="AC41" s="30" t="s">
        <v>271</v>
      </c>
      <c r="AE41" s="30" t="s">
        <v>268</v>
      </c>
      <c r="AF41" s="30" t="s">
        <v>269</v>
      </c>
      <c r="AG41" s="30" t="str">
        <f>AG7</f>
        <v>Q3</v>
      </c>
      <c r="AH41" s="30" t="s">
        <v>271</v>
      </c>
      <c r="AJ41" s="30" t="s">
        <v>268</v>
      </c>
      <c r="AK41" s="30" t="s">
        <v>269</v>
      </c>
      <c r="AL41" s="30" t="s">
        <v>270</v>
      </c>
      <c r="AM41" s="30" t="str">
        <f>AM$7</f>
        <v>Q4</v>
      </c>
    </row>
    <row r="42" spans="2:39">
      <c r="B42" s="113" t="s">
        <v>112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00"/>
      <c r="P42" s="56"/>
      <c r="Y42" s="58"/>
      <c r="AE42" s="56"/>
      <c r="AF42" s="56"/>
      <c r="AG42" s="56"/>
      <c r="AH42" s="56"/>
      <c r="AJ42" s="56"/>
      <c r="AK42" s="56"/>
      <c r="AL42" s="56"/>
      <c r="AM42" s="56"/>
    </row>
    <row r="43" spans="2:39">
      <c r="B43" s="123" t="s">
        <v>113</v>
      </c>
      <c r="C43" s="135" t="s">
        <v>115</v>
      </c>
      <c r="D43" s="136"/>
      <c r="E43" s="136"/>
      <c r="F43" s="136">
        <v>-0.71</v>
      </c>
      <c r="G43" s="136">
        <v>-0.57999999999999996</v>
      </c>
      <c r="H43" s="136">
        <v>0.74</v>
      </c>
      <c r="I43" s="136">
        <v>0.56000000000000005</v>
      </c>
      <c r="J43" s="137">
        <v>1.34</v>
      </c>
      <c r="K43" s="137">
        <v>1.49</v>
      </c>
      <c r="L43" s="137">
        <v>1.1299999999999999</v>
      </c>
      <c r="M43" s="137">
        <v>-0.53</v>
      </c>
      <c r="N43" s="137">
        <v>0.49</v>
      </c>
      <c r="O43" s="100"/>
      <c r="P43" s="48"/>
      <c r="U43" s="137">
        <v>-0.19</v>
      </c>
      <c r="Y43" s="58"/>
      <c r="Z43" s="137">
        <v>0.2</v>
      </c>
      <c r="AA43" s="137">
        <v>0.65068914208950046</v>
      </c>
      <c r="AB43" s="137">
        <v>-0.45657466523282958</v>
      </c>
      <c r="AC43" s="183"/>
      <c r="AE43" s="137">
        <v>-0.23</v>
      </c>
      <c r="AF43" s="137">
        <v>-0.93</v>
      </c>
      <c r="AG43" s="137">
        <v>-0.35752016355169747</v>
      </c>
      <c r="AH43" s="137"/>
      <c r="AJ43" s="137">
        <v>0.19</v>
      </c>
      <c r="AK43" s="137">
        <v>0.1512105591045447</v>
      </c>
      <c r="AL43" s="137">
        <v>7.0000000000000007E-2</v>
      </c>
      <c r="AM43" s="137">
        <f>SF!AK13</f>
        <v>0</v>
      </c>
    </row>
    <row r="44" spans="2:39">
      <c r="B44" s="123" t="s">
        <v>114</v>
      </c>
      <c r="C44" s="135" t="s">
        <v>116</v>
      </c>
      <c r="D44" s="136"/>
      <c r="E44" s="136"/>
      <c r="F44" s="136">
        <v>-0.71</v>
      </c>
      <c r="G44" s="136">
        <v>-0.57999999999999996</v>
      </c>
      <c r="H44" s="136">
        <v>0.74</v>
      </c>
      <c r="I44" s="136">
        <v>0.56000000000000005</v>
      </c>
      <c r="J44" s="137">
        <v>1.32</v>
      </c>
      <c r="K44" s="137">
        <v>1.47</v>
      </c>
      <c r="L44" s="137">
        <v>1.1200000000000001</v>
      </c>
      <c r="M44" s="137">
        <v>-0.52</v>
      </c>
      <c r="N44" s="137">
        <v>0.49</v>
      </c>
      <c r="O44" s="100"/>
      <c r="P44" s="48"/>
      <c r="U44" s="137">
        <v>-0.19</v>
      </c>
      <c r="Y44" s="58"/>
      <c r="Z44" s="137">
        <v>0.19</v>
      </c>
      <c r="AA44" s="137">
        <v>0.6414695835529397</v>
      </c>
      <c r="AB44" s="137">
        <v>-0.45047858053370704</v>
      </c>
      <c r="AC44" s="183"/>
      <c r="AE44" s="137">
        <v>-0.22</v>
      </c>
      <c r="AF44" s="137">
        <v>-0.91</v>
      </c>
      <c r="AG44" s="137">
        <v>-0.35333181680560838</v>
      </c>
      <c r="AH44" s="137"/>
      <c r="AJ44" s="137">
        <v>0.19</v>
      </c>
      <c r="AK44" s="137">
        <v>0.14943912823779795</v>
      </c>
      <c r="AL44" s="137">
        <v>7.0000000000000007E-2</v>
      </c>
      <c r="AM44" s="137">
        <f>SF!AK14</f>
        <v>0</v>
      </c>
    </row>
    <row r="45" spans="2:39">
      <c r="B45" s="138"/>
      <c r="C45" s="138"/>
      <c r="D45" s="57"/>
      <c r="E45" s="57"/>
      <c r="F45" s="57"/>
      <c r="G45" s="57"/>
      <c r="H45" s="130"/>
      <c r="I45" s="130"/>
      <c r="J45" s="139"/>
      <c r="K45" s="57"/>
      <c r="L45" s="57"/>
      <c r="M45" s="57"/>
      <c r="N45" s="57"/>
      <c r="O45" s="57"/>
      <c r="P45" s="56"/>
      <c r="Y45" s="58"/>
      <c r="AE45" s="56"/>
      <c r="AF45" s="56"/>
      <c r="AG45" s="56"/>
      <c r="AH45" s="56"/>
      <c r="AJ45" s="56"/>
      <c r="AK45" s="56"/>
      <c r="AL45" s="56"/>
      <c r="AM45" s="56"/>
    </row>
    <row r="46" spans="2:39">
      <c r="B46" s="138"/>
      <c r="C46" s="138"/>
      <c r="D46" s="57"/>
      <c r="E46" s="57"/>
      <c r="F46" s="57"/>
      <c r="G46" s="57"/>
      <c r="H46" s="130"/>
      <c r="I46" s="130"/>
      <c r="J46" s="139"/>
      <c r="K46" s="57"/>
      <c r="L46" s="57"/>
      <c r="M46" s="57"/>
      <c r="N46" s="57"/>
      <c r="O46" s="57"/>
      <c r="P46" s="56"/>
      <c r="AE46" s="56"/>
      <c r="AF46" s="56"/>
      <c r="AG46" s="56"/>
      <c r="AH46" s="56"/>
      <c r="AJ46" s="56"/>
      <c r="AK46" s="56"/>
      <c r="AL46" s="56"/>
      <c r="AM46" s="56"/>
    </row>
    <row r="47" spans="2:39">
      <c r="B47" s="138"/>
      <c r="C47" s="138"/>
      <c r="D47" s="57"/>
      <c r="E47" s="57"/>
      <c r="F47" s="57"/>
      <c r="G47" s="57"/>
      <c r="H47" s="130"/>
      <c r="I47" s="130"/>
      <c r="J47" s="139"/>
      <c r="K47" s="57"/>
      <c r="L47" s="57"/>
      <c r="M47" s="57"/>
      <c r="N47" s="57"/>
      <c r="O47" s="57"/>
      <c r="P47" s="56"/>
      <c r="AE47" s="56"/>
      <c r="AF47" s="56"/>
      <c r="AG47" s="56"/>
      <c r="AH47" s="56"/>
      <c r="AJ47" s="56"/>
      <c r="AK47" s="56"/>
      <c r="AL47" s="56"/>
      <c r="AM47" s="56"/>
    </row>
    <row r="48" spans="2:39">
      <c r="B48" s="31" t="s">
        <v>308</v>
      </c>
      <c r="C48" s="31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55"/>
      <c r="P48" s="55"/>
      <c r="AE48" s="55"/>
      <c r="AF48" s="55"/>
      <c r="AG48" s="55"/>
      <c r="AH48" s="55"/>
      <c r="AJ48" s="55"/>
      <c r="AK48" s="55"/>
      <c r="AL48" s="55"/>
      <c r="AM48" s="55"/>
    </row>
    <row r="49" spans="2:39">
      <c r="B49" s="60" t="s">
        <v>309</v>
      </c>
      <c r="C49" s="140"/>
      <c r="D49" s="139"/>
      <c r="E49" s="139"/>
      <c r="F49" s="139"/>
      <c r="G49" s="139"/>
      <c r="H49" s="139"/>
      <c r="I49" s="139"/>
      <c r="J49" s="139"/>
      <c r="K49" s="57"/>
      <c r="L49" s="57"/>
      <c r="M49" s="57"/>
      <c r="N49" s="57"/>
      <c r="O49" s="57"/>
      <c r="P49" s="57"/>
      <c r="AE49" s="57"/>
      <c r="AF49" s="57"/>
      <c r="AG49" s="57"/>
      <c r="AH49" s="57"/>
      <c r="AJ49" s="57"/>
      <c r="AK49" s="57"/>
      <c r="AL49" s="57"/>
      <c r="AM49" s="57"/>
    </row>
    <row r="50" spans="2:39">
      <c r="B50" s="31"/>
      <c r="C50" s="31"/>
      <c r="D50" s="33"/>
      <c r="E50" s="33"/>
      <c r="F50" s="33"/>
      <c r="G50" s="33"/>
      <c r="H50" s="33"/>
      <c r="I50" s="33"/>
      <c r="J50" s="141"/>
      <c r="K50" s="142"/>
      <c r="L50" s="142"/>
      <c r="M50" s="142"/>
      <c r="N50" s="142"/>
      <c r="O50" s="55"/>
      <c r="P50" s="55"/>
      <c r="AE50" s="55"/>
      <c r="AF50" s="55"/>
      <c r="AG50" s="55"/>
      <c r="AH50" s="55"/>
      <c r="AJ50" s="55"/>
      <c r="AK50" s="55"/>
      <c r="AL50" s="55"/>
      <c r="AM50" s="55"/>
    </row>
    <row r="51" spans="2:39">
      <c r="B51" s="31"/>
      <c r="C51" s="31"/>
      <c r="D51" s="33"/>
      <c r="E51" s="33"/>
      <c r="F51" s="33"/>
      <c r="G51" s="33"/>
      <c r="H51" s="33"/>
      <c r="I51" s="33"/>
      <c r="J51" s="141"/>
      <c r="K51" s="142"/>
      <c r="L51" s="142"/>
      <c r="M51" s="142"/>
      <c r="N51" s="142"/>
      <c r="O51" s="55"/>
      <c r="P51" s="55"/>
      <c r="AE51" s="55"/>
      <c r="AF51" s="55"/>
      <c r="AG51" s="55"/>
      <c r="AH51" s="55"/>
      <c r="AJ51" s="55"/>
      <c r="AK51" s="55"/>
      <c r="AL51" s="55"/>
      <c r="AM51" s="55"/>
    </row>
    <row r="52" spans="2:39" ht="13.8">
      <c r="B52" s="194"/>
      <c r="C52" s="194"/>
      <c r="D52" s="194"/>
      <c r="F52" s="35" t="s">
        <v>178</v>
      </c>
      <c r="G52" s="35"/>
      <c r="H52" s="35"/>
      <c r="I52" s="35"/>
      <c r="J52" s="35"/>
      <c r="K52" s="35"/>
      <c r="L52" s="35"/>
      <c r="M52" s="35"/>
      <c r="N52" s="35"/>
      <c r="O52" s="100"/>
      <c r="P52" s="35" t="s">
        <v>266</v>
      </c>
      <c r="Q52" s="36"/>
      <c r="R52" s="35"/>
      <c r="S52" s="36"/>
      <c r="U52" s="35" t="s">
        <v>267</v>
      </c>
      <c r="V52" s="36"/>
      <c r="W52" s="35"/>
      <c r="X52" s="36"/>
      <c r="Z52" s="35" t="str">
        <f>$Z$6</f>
        <v>FY 23</v>
      </c>
      <c r="AA52" s="35"/>
      <c r="AB52" s="35"/>
      <c r="AC52" s="35"/>
      <c r="AE52" s="35" t="str">
        <f>AE6</f>
        <v>FY 24</v>
      </c>
      <c r="AF52" s="35"/>
      <c r="AG52" s="35"/>
      <c r="AH52" s="35"/>
      <c r="AJ52" s="193" t="s">
        <v>456</v>
      </c>
      <c r="AK52" s="193"/>
      <c r="AL52" s="193"/>
      <c r="AM52" s="193"/>
    </row>
    <row r="53" spans="2:39">
      <c r="B53" s="194"/>
      <c r="C53" s="194"/>
      <c r="D53" s="194"/>
      <c r="E53" s="34"/>
      <c r="F53" s="29" t="s">
        <v>273</v>
      </c>
      <c r="G53" s="29" t="s">
        <v>272</v>
      </c>
      <c r="H53" s="29" t="s">
        <v>262</v>
      </c>
      <c r="I53" s="29" t="s">
        <v>263</v>
      </c>
      <c r="J53" s="29" t="s">
        <v>264</v>
      </c>
      <c r="K53" s="29" t="s">
        <v>265</v>
      </c>
      <c r="L53" s="29" t="s">
        <v>420</v>
      </c>
      <c r="M53" s="29" t="s">
        <v>452</v>
      </c>
      <c r="N53" s="59" t="s">
        <v>498</v>
      </c>
      <c r="O53" s="100"/>
      <c r="P53" s="30" t="s">
        <v>268</v>
      </c>
      <c r="Q53" s="30" t="s">
        <v>269</v>
      </c>
      <c r="R53" s="30" t="s">
        <v>270</v>
      </c>
      <c r="S53" s="30" t="s">
        <v>271</v>
      </c>
      <c r="U53" s="30" t="s">
        <v>268</v>
      </c>
      <c r="V53" s="30" t="s">
        <v>269</v>
      </c>
      <c r="W53" s="30" t="s">
        <v>270</v>
      </c>
      <c r="X53" s="30" t="s">
        <v>271</v>
      </c>
      <c r="Z53" s="30" t="str">
        <f>$Z$7</f>
        <v>Q1</v>
      </c>
      <c r="AA53" s="30" t="s">
        <v>448</v>
      </c>
      <c r="AB53" s="30" t="s">
        <v>450</v>
      </c>
      <c r="AC53" s="30" t="s">
        <v>271</v>
      </c>
      <c r="AE53" s="30" t="s">
        <v>268</v>
      </c>
      <c r="AF53" s="30" t="s">
        <v>269</v>
      </c>
      <c r="AG53" s="30" t="str">
        <f>AG41</f>
        <v>Q3</v>
      </c>
      <c r="AH53" s="30" t="s">
        <v>271</v>
      </c>
      <c r="AJ53" s="30" t="s">
        <v>268</v>
      </c>
      <c r="AK53" s="30" t="s">
        <v>269</v>
      </c>
      <c r="AL53" s="30" t="s">
        <v>270</v>
      </c>
      <c r="AM53" s="30" t="str">
        <f>AM$7</f>
        <v>Q4</v>
      </c>
    </row>
    <row r="54" spans="2:39">
      <c r="B54" s="86" t="s">
        <v>363</v>
      </c>
      <c r="C54" s="87" t="s">
        <v>364</v>
      </c>
      <c r="D54" s="41"/>
      <c r="E54" s="41"/>
      <c r="F54" s="116">
        <v>-8876</v>
      </c>
      <c r="G54" s="116">
        <v>-8280</v>
      </c>
      <c r="H54" s="116">
        <v>10874</v>
      </c>
      <c r="I54" s="41">
        <v>8542</v>
      </c>
      <c r="J54" s="41">
        <v>22885</v>
      </c>
      <c r="K54" s="40">
        <v>25873</v>
      </c>
      <c r="L54" s="40">
        <v>20206</v>
      </c>
      <c r="M54" s="40">
        <v>-10041</v>
      </c>
      <c r="N54" s="42"/>
      <c r="O54" s="100"/>
      <c r="P54" s="40">
        <v>3038.980449999995</v>
      </c>
      <c r="Q54" s="40">
        <v>5717.8151500000095</v>
      </c>
      <c r="R54" s="40">
        <v>3100.7848323500807</v>
      </c>
      <c r="S54" s="40">
        <v>11026.975407649814</v>
      </c>
      <c r="U54" s="40">
        <v>-3344.5324899999664</v>
      </c>
      <c r="V54" s="40">
        <v>7208.1022099999582</v>
      </c>
      <c r="W54" s="40">
        <v>1436.0455899999076</v>
      </c>
      <c r="X54" s="40">
        <v>20573.773010000339</v>
      </c>
      <c r="Z54" s="40">
        <v>3432</v>
      </c>
      <c r="AA54" s="40">
        <v>11612</v>
      </c>
      <c r="AB54" s="40">
        <v>-8197</v>
      </c>
      <c r="AC54" s="40">
        <v>13600</v>
      </c>
      <c r="AE54" s="40">
        <v>-4291</v>
      </c>
      <c r="AF54" s="40">
        <v>-17560</v>
      </c>
      <c r="AG54" s="40">
        <v>-6787</v>
      </c>
      <c r="AH54" s="40">
        <v>18597</v>
      </c>
      <c r="AJ54" s="40">
        <v>3660</v>
      </c>
      <c r="AK54" s="40">
        <v>2870</v>
      </c>
      <c r="AL54" s="40">
        <v>1306</v>
      </c>
      <c r="AM54" s="40">
        <f>AM32</f>
        <v>1344</v>
      </c>
    </row>
    <row r="55" spans="2:39">
      <c r="B55" s="123" t="s">
        <v>54</v>
      </c>
      <c r="C55" s="135" t="s">
        <v>118</v>
      </c>
      <c r="D55" s="136"/>
      <c r="E55" s="136"/>
      <c r="F55" s="82">
        <v>0</v>
      </c>
      <c r="G55" s="82">
        <v>0</v>
      </c>
      <c r="H55" s="82">
        <v>0</v>
      </c>
      <c r="I55" s="82">
        <v>0</v>
      </c>
      <c r="J55" s="82">
        <v>0</v>
      </c>
      <c r="K55" s="82">
        <v>0</v>
      </c>
      <c r="L55" s="82"/>
      <c r="M55" s="82"/>
      <c r="N55" s="149"/>
      <c r="O55" s="100"/>
      <c r="P55" s="124"/>
      <c r="Q55" s="124"/>
      <c r="R55" s="124"/>
      <c r="S55" s="124"/>
      <c r="U55" s="124"/>
      <c r="V55" s="124"/>
      <c r="W55" s="124"/>
      <c r="X55" s="124"/>
      <c r="Z55" s="124"/>
      <c r="AA55" s="124"/>
      <c r="AB55" s="124"/>
      <c r="AC55" s="124"/>
      <c r="AE55" s="124"/>
      <c r="AF55" s="124"/>
      <c r="AG55" s="124"/>
      <c r="AH55" s="124"/>
      <c r="AJ55" s="124"/>
      <c r="AK55" s="124"/>
      <c r="AL55" s="124"/>
      <c r="AM55" s="124"/>
    </row>
    <row r="56" spans="2:39">
      <c r="B56" s="123" t="s">
        <v>55</v>
      </c>
      <c r="C56" s="135" t="s">
        <v>186</v>
      </c>
      <c r="D56" s="124"/>
      <c r="E56" s="124"/>
      <c r="F56" s="82">
        <v>0</v>
      </c>
      <c r="G56" s="82">
        <v>0</v>
      </c>
      <c r="H56" s="82">
        <v>0</v>
      </c>
      <c r="I56" s="82">
        <v>0</v>
      </c>
      <c r="J56" s="82">
        <v>0</v>
      </c>
      <c r="K56" s="82">
        <v>0</v>
      </c>
      <c r="L56" s="82"/>
      <c r="M56" s="82"/>
      <c r="N56" s="149"/>
      <c r="O56" s="100"/>
      <c r="P56" s="124"/>
      <c r="Q56" s="124"/>
      <c r="R56" s="124"/>
      <c r="S56" s="124"/>
      <c r="U56" s="124"/>
      <c r="V56" s="124"/>
      <c r="W56" s="124"/>
      <c r="X56" s="124"/>
      <c r="Z56" s="124"/>
      <c r="AA56" s="124"/>
      <c r="AB56" s="124"/>
      <c r="AC56" s="124"/>
      <c r="AE56" s="124"/>
      <c r="AF56" s="124"/>
      <c r="AG56" s="124"/>
      <c r="AH56" s="124"/>
      <c r="AJ56" s="124"/>
      <c r="AK56" s="124"/>
      <c r="AL56" s="124"/>
      <c r="AM56" s="124"/>
    </row>
    <row r="57" spans="2:39" ht="12.6" thickBot="1">
      <c r="B57" s="123" t="s">
        <v>56</v>
      </c>
      <c r="C57" s="135" t="s">
        <v>187</v>
      </c>
      <c r="D57" s="124"/>
      <c r="E57" s="124"/>
      <c r="F57" s="82">
        <v>0</v>
      </c>
      <c r="G57" s="82">
        <v>0</v>
      </c>
      <c r="H57" s="82">
        <v>0</v>
      </c>
      <c r="I57" s="82">
        <v>0</v>
      </c>
      <c r="J57" s="82">
        <v>0</v>
      </c>
      <c r="K57" s="82">
        <v>0</v>
      </c>
      <c r="L57" s="82"/>
      <c r="M57" s="82"/>
      <c r="N57" s="149"/>
      <c r="O57" s="100"/>
      <c r="P57" s="124"/>
      <c r="Q57" s="124"/>
      <c r="R57" s="124"/>
      <c r="S57" s="124"/>
      <c r="U57" s="124"/>
      <c r="V57" s="124"/>
      <c r="W57" s="124"/>
      <c r="X57" s="124"/>
      <c r="Z57" s="124"/>
      <c r="AA57" s="124"/>
      <c r="AB57" s="124"/>
      <c r="AC57" s="124"/>
      <c r="AE57" s="124"/>
      <c r="AF57" s="124"/>
      <c r="AG57" s="124"/>
      <c r="AH57" s="124"/>
      <c r="AJ57" s="124"/>
      <c r="AK57" s="124"/>
      <c r="AL57" s="124"/>
      <c r="AM57" s="124"/>
    </row>
    <row r="58" spans="2:39" ht="12.6" thickTop="1">
      <c r="B58" s="66" t="s">
        <v>57</v>
      </c>
      <c r="C58" s="67" t="s">
        <v>117</v>
      </c>
      <c r="D58" s="68"/>
      <c r="E58" s="68"/>
      <c r="F58" s="131">
        <v>-8876</v>
      </c>
      <c r="G58" s="131">
        <v>-8280</v>
      </c>
      <c r="H58" s="131">
        <v>10874</v>
      </c>
      <c r="I58" s="131">
        <v>8542</v>
      </c>
      <c r="J58" s="131">
        <v>22885</v>
      </c>
      <c r="K58" s="131">
        <v>25873</v>
      </c>
      <c r="L58" s="131">
        <v>20206</v>
      </c>
      <c r="M58" s="131">
        <v>-10041</v>
      </c>
      <c r="N58" s="190"/>
      <c r="O58" s="100"/>
      <c r="P58" s="131">
        <v>3038.980449999995</v>
      </c>
      <c r="Q58" s="131">
        <v>5717.8151500000095</v>
      </c>
      <c r="R58" s="131">
        <v>3100.7848323500807</v>
      </c>
      <c r="S58" s="131">
        <v>11026.975407649814</v>
      </c>
      <c r="U58" s="131">
        <v>-3344.5324899999664</v>
      </c>
      <c r="V58" s="131">
        <v>7208.1022099999582</v>
      </c>
      <c r="W58" s="131">
        <v>1436.0455899999076</v>
      </c>
      <c r="X58" s="131">
        <v>20573.773010000339</v>
      </c>
      <c r="Z58" s="131">
        <v>3432</v>
      </c>
      <c r="AA58" s="131">
        <v>11612</v>
      </c>
      <c r="AB58" s="131">
        <v>-8197</v>
      </c>
      <c r="AC58" s="131">
        <v>13600</v>
      </c>
      <c r="AE58" s="131">
        <v>-4291</v>
      </c>
      <c r="AF58" s="131">
        <v>-17560</v>
      </c>
      <c r="AG58" s="131">
        <v>-6787</v>
      </c>
      <c r="AH58" s="131">
        <v>18597</v>
      </c>
      <c r="AJ58" s="131">
        <v>3660</v>
      </c>
      <c r="AK58" s="131">
        <v>2870</v>
      </c>
      <c r="AL58" s="131">
        <f>AL54+AL55+AL56+AL57</f>
        <v>1306</v>
      </c>
      <c r="AM58" s="131">
        <f>AM54+AM55+AM56+AM57</f>
        <v>1344</v>
      </c>
    </row>
    <row r="59" spans="2:39">
      <c r="B59" s="140"/>
      <c r="C59" s="140"/>
      <c r="D59" s="139"/>
      <c r="E59" s="139"/>
      <c r="F59" s="139"/>
      <c r="G59" s="139"/>
      <c r="H59" s="139"/>
      <c r="I59" s="139"/>
      <c r="J59" s="139"/>
      <c r="K59" s="57"/>
      <c r="L59" s="57"/>
      <c r="M59" s="57"/>
      <c r="N59" s="57"/>
      <c r="O59" s="57"/>
      <c r="P59" s="57"/>
      <c r="AE59" s="57"/>
      <c r="AF59" s="57"/>
      <c r="AG59" s="57"/>
      <c r="AH59" s="57"/>
      <c r="AJ59" s="57"/>
      <c r="AK59" s="57"/>
      <c r="AL59" s="57"/>
      <c r="AM59" s="57"/>
    </row>
    <row r="61" spans="2:39">
      <c r="B61" s="33"/>
      <c r="C61" s="33"/>
      <c r="D61" s="33"/>
      <c r="E61" s="33"/>
      <c r="F61" s="33"/>
      <c r="G61" s="33"/>
      <c r="J61" s="81"/>
      <c r="K61" s="81"/>
      <c r="L61" s="81"/>
      <c r="M61" s="81"/>
      <c r="N61" s="81"/>
      <c r="O61" s="81"/>
    </row>
    <row r="62" spans="2:39">
      <c r="B62" s="33" t="str">
        <f>SF!B36</f>
        <v>*dane przekształcone -   Szczegóły dotyczące przekształcenia zostały zaprezentowane w punkcie Dodatkowe informacje do  sprawozdania finansowego</v>
      </c>
      <c r="C62" s="33"/>
      <c r="D62" s="33"/>
      <c r="E62" s="33"/>
      <c r="F62" s="33"/>
      <c r="G62" s="33"/>
      <c r="J62" s="81"/>
      <c r="K62" s="81"/>
      <c r="L62" s="81"/>
      <c r="M62" s="81"/>
      <c r="N62" s="81"/>
      <c r="O62" s="81"/>
    </row>
    <row r="63" spans="2:39">
      <c r="B63" s="33"/>
      <c r="C63" s="33"/>
      <c r="D63" s="33"/>
      <c r="E63" s="33"/>
      <c r="F63" s="33"/>
      <c r="G63" s="33"/>
      <c r="J63" s="81"/>
      <c r="K63" s="81"/>
      <c r="L63" s="81"/>
      <c r="M63" s="81"/>
      <c r="N63" s="81"/>
      <c r="O63" s="81"/>
    </row>
    <row r="64" spans="2:39">
      <c r="B64" s="33"/>
      <c r="C64" s="33"/>
      <c r="D64" s="33"/>
      <c r="E64" s="33"/>
      <c r="F64" s="33"/>
      <c r="G64" s="33"/>
      <c r="J64" s="81"/>
      <c r="K64" s="81"/>
      <c r="L64" s="81"/>
      <c r="M64" s="81"/>
      <c r="N64" s="81"/>
      <c r="O64" s="81"/>
    </row>
    <row r="98" spans="2:39">
      <c r="B98" s="143"/>
      <c r="C98" s="143"/>
      <c r="D98" s="33"/>
      <c r="E98" s="33"/>
      <c r="F98" s="33"/>
      <c r="G98" s="33"/>
      <c r="H98" s="33"/>
      <c r="I98" s="33"/>
      <c r="J98" s="144"/>
      <c r="K98" s="145"/>
      <c r="L98" s="145"/>
      <c r="M98" s="145"/>
      <c r="N98" s="145"/>
      <c r="O98" s="144"/>
      <c r="P98" s="55"/>
      <c r="Q98" s="55"/>
      <c r="AE98" s="55"/>
      <c r="AF98" s="55"/>
      <c r="AG98" s="55"/>
      <c r="AH98" s="55"/>
      <c r="AJ98" s="55"/>
      <c r="AK98" s="55"/>
      <c r="AL98" s="55"/>
      <c r="AM98" s="55"/>
    </row>
    <row r="99" spans="2:39">
      <c r="B99" s="143"/>
      <c r="C99" s="143"/>
      <c r="D99" s="33"/>
      <c r="E99" s="33"/>
      <c r="F99" s="33"/>
      <c r="G99" s="33"/>
      <c r="H99" s="33"/>
      <c r="I99" s="33"/>
      <c r="J99" s="144"/>
      <c r="K99" s="145"/>
      <c r="L99" s="145"/>
      <c r="M99" s="145"/>
      <c r="N99" s="145"/>
      <c r="O99" s="144"/>
      <c r="P99" s="55"/>
      <c r="Q99" s="55"/>
      <c r="AE99" s="55"/>
      <c r="AF99" s="55"/>
      <c r="AG99" s="55"/>
      <c r="AH99" s="55"/>
      <c r="AJ99" s="55"/>
      <c r="AK99" s="55"/>
      <c r="AL99" s="55"/>
      <c r="AM99" s="55"/>
    </row>
    <row r="100" spans="2:39">
      <c r="B100" s="143"/>
      <c r="C100" s="143"/>
      <c r="D100" s="33"/>
      <c r="E100" s="33"/>
      <c r="F100" s="33"/>
      <c r="G100" s="33"/>
      <c r="H100" s="33"/>
      <c r="I100" s="33"/>
      <c r="J100" s="144"/>
      <c r="K100" s="145"/>
      <c r="L100" s="145"/>
      <c r="M100" s="145"/>
      <c r="N100" s="145"/>
      <c r="O100" s="144"/>
      <c r="P100" s="55" t="s">
        <v>52</v>
      </c>
      <c r="Q100" s="55"/>
      <c r="AE100" s="55" t="s">
        <v>52</v>
      </c>
      <c r="AF100" s="55"/>
      <c r="AG100" s="55"/>
      <c r="AH100" s="55"/>
      <c r="AJ100" s="55" t="s">
        <v>52</v>
      </c>
      <c r="AK100" s="55" t="s">
        <v>52</v>
      </c>
      <c r="AL100" s="55"/>
      <c r="AM100" s="55" t="s">
        <v>52</v>
      </c>
    </row>
    <row r="101" spans="2:39">
      <c r="B101" s="143"/>
      <c r="C101" s="143"/>
      <c r="D101" s="33"/>
      <c r="E101" s="33"/>
      <c r="F101" s="33"/>
      <c r="G101" s="33"/>
      <c r="H101" s="33"/>
      <c r="I101" s="33"/>
      <c r="J101" s="144"/>
      <c r="K101" s="145"/>
      <c r="L101" s="145"/>
      <c r="M101" s="145"/>
      <c r="N101" s="145"/>
      <c r="O101" s="144"/>
      <c r="P101" s="55"/>
      <c r="Q101" s="55"/>
      <c r="AE101" s="55"/>
      <c r="AF101" s="55"/>
      <c r="AG101" s="55"/>
      <c r="AH101" s="55"/>
      <c r="AJ101" s="55"/>
      <c r="AK101" s="55"/>
      <c r="AL101" s="55"/>
      <c r="AM101" s="55"/>
    </row>
    <row r="112" spans="2:39">
      <c r="B112" s="33"/>
      <c r="C112" s="33"/>
      <c r="D112" s="33"/>
      <c r="E112" s="33"/>
      <c r="F112" s="33"/>
      <c r="G112" s="33"/>
      <c r="H112" s="129"/>
      <c r="I112" s="129"/>
      <c r="J112" s="81"/>
      <c r="K112" s="81"/>
      <c r="L112" s="81"/>
      <c r="M112" s="81"/>
      <c r="N112" s="81"/>
      <c r="O112" s="81"/>
      <c r="P112" s="55"/>
      <c r="Q112" s="55"/>
      <c r="AE112" s="55"/>
      <c r="AF112" s="55"/>
      <c r="AG112" s="55"/>
      <c r="AH112" s="55"/>
      <c r="AJ112" s="55"/>
      <c r="AK112" s="55"/>
      <c r="AL112" s="55"/>
      <c r="AM112" s="55"/>
    </row>
    <row r="113" spans="2:39">
      <c r="B113" s="33"/>
      <c r="C113" s="33"/>
      <c r="D113" s="33"/>
      <c r="E113" s="33"/>
      <c r="F113" s="33"/>
      <c r="G113" s="33"/>
      <c r="H113" s="33"/>
      <c r="I113" s="33"/>
      <c r="J113" s="81"/>
      <c r="K113" s="81"/>
      <c r="L113" s="81"/>
      <c r="M113" s="81"/>
      <c r="N113" s="81"/>
      <c r="O113" s="81"/>
      <c r="P113" s="55"/>
      <c r="Q113" s="55"/>
      <c r="AE113" s="55"/>
      <c r="AF113" s="55"/>
      <c r="AG113" s="55"/>
      <c r="AH113" s="55"/>
      <c r="AJ113" s="55"/>
      <c r="AK113" s="55"/>
      <c r="AL113" s="55"/>
      <c r="AM113" s="55"/>
    </row>
  </sheetData>
  <mergeCells count="12">
    <mergeCell ref="AJ6:AM6"/>
    <mergeCell ref="AJ52:AM52"/>
    <mergeCell ref="AJ40:AM40"/>
    <mergeCell ref="B52:B53"/>
    <mergeCell ref="K4:P4"/>
    <mergeCell ref="B6:B7"/>
    <mergeCell ref="K5:P5"/>
    <mergeCell ref="B40:B41"/>
    <mergeCell ref="C6:C7"/>
    <mergeCell ref="C40:C41"/>
    <mergeCell ref="C52:C53"/>
    <mergeCell ref="D52:D53"/>
  </mergeCells>
  <phoneticPr fontId="26" type="noConversion"/>
  <pageMargins left="0.7" right="0.7" top="0.75" bottom="0.75" header="0.3" footer="0.3"/>
  <pageSetup paperSize="9" scale="66" orientation="landscape" horizontalDpi="4294967293" verticalDpi="4294967293" r:id="rId1"/>
  <rowBreaks count="2" manualBreakCount="2">
    <brk id="34" max="22" man="1"/>
    <brk id="60" max="16383" man="1"/>
  </rowBreaks>
  <ignoredErrors>
    <ignoredError sqref="AJ8:AK99 AM33:AM42 N11 M24 M20 AM31:AM32 AM28:AM29 AM24:AM25 AM20:AM21 AM11 AM45:AM99 AM43:AM44 N20:N21 N24:N25 N28:N29 N31:N32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AB89C-9498-4DC9-86E7-4B64DC981919}">
  <sheetPr>
    <tabColor rgb="FFF8C037"/>
  </sheetPr>
  <dimension ref="A1:AK64"/>
  <sheetViews>
    <sheetView showGridLines="0" zoomScaleNormal="100" zoomScaleSheetLayoutView="100" workbookViewId="0">
      <pane xSplit="2" ySplit="7" topLeftCell="E35" activePane="bottomRight" state="frozen"/>
      <selection pane="topRight" activeCell="C1" sqref="C1"/>
      <selection pane="bottomLeft" activeCell="A8" sqref="A8"/>
      <selection pane="bottomRight" activeCell="L64" sqref="L64"/>
    </sheetView>
  </sheetViews>
  <sheetFormatPr defaultColWidth="8.88671875" defaultRowHeight="12"/>
  <cols>
    <col min="1" max="1" width="4.44140625" style="32" customWidth="1"/>
    <col min="2" max="2" width="48.6640625" style="32" customWidth="1"/>
    <col min="3" max="3" width="35.88671875" style="32" bestFit="1" customWidth="1"/>
    <col min="4" max="9" width="6.6640625" style="32" bestFit="1" customWidth="1"/>
    <col min="10" max="12" width="6.6640625" style="32" customWidth="1"/>
    <col min="13" max="13" width="4.33203125" style="32" customWidth="1"/>
    <col min="14" max="17" width="6.6640625" style="32" bestFit="1" customWidth="1"/>
    <col min="18" max="18" width="2.33203125" style="32" customWidth="1"/>
    <col min="19" max="22" width="6.6640625" style="32" bestFit="1" customWidth="1"/>
    <col min="23" max="23" width="2.88671875" style="32" customWidth="1"/>
    <col min="24" max="27" width="6.6640625" style="32" bestFit="1" customWidth="1"/>
    <col min="28" max="28" width="2.88671875" style="32" customWidth="1"/>
    <col min="29" max="31" width="6.6640625" style="32" bestFit="1" customWidth="1"/>
    <col min="32" max="32" width="6.6640625" style="32" customWidth="1"/>
    <col min="33" max="33" width="2.88671875" style="32" customWidth="1"/>
    <col min="34" max="34" width="6.6640625" style="32" bestFit="1" customWidth="1"/>
    <col min="35" max="36" width="6.77734375" style="32" customWidth="1"/>
    <col min="37" max="37" width="6.6640625" style="32" bestFit="1" customWidth="1"/>
    <col min="38" max="16384" width="8.88671875" style="32"/>
  </cols>
  <sheetData>
    <row r="1" spans="1:37"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N1" s="48"/>
      <c r="AC1" s="48"/>
      <c r="AD1" s="48"/>
      <c r="AE1" s="48"/>
      <c r="AF1" s="48"/>
      <c r="AH1" s="48"/>
      <c r="AI1" s="48"/>
      <c r="AJ1" s="48"/>
      <c r="AK1" s="48"/>
    </row>
    <row r="2" spans="1:37"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N2" s="48"/>
      <c r="AC2" s="48"/>
      <c r="AD2" s="48"/>
      <c r="AE2" s="48"/>
      <c r="AF2" s="48"/>
      <c r="AH2" s="48"/>
      <c r="AI2" s="48"/>
      <c r="AJ2" s="48"/>
      <c r="AK2" s="48"/>
    </row>
    <row r="3" spans="1:37">
      <c r="B3" s="31" t="s">
        <v>304</v>
      </c>
      <c r="C3" s="31"/>
      <c r="D3" s="31"/>
      <c r="E3" s="31"/>
      <c r="F3" s="31"/>
      <c r="G3" s="33"/>
      <c r="H3" s="33"/>
      <c r="I3" s="33"/>
      <c r="J3" s="33"/>
      <c r="K3" s="33"/>
      <c r="L3" s="33"/>
      <c r="N3" s="55"/>
      <c r="AC3" s="55"/>
      <c r="AD3" s="55"/>
      <c r="AE3" s="55"/>
      <c r="AF3" s="55"/>
      <c r="AH3" s="55"/>
      <c r="AI3" s="55"/>
      <c r="AJ3" s="55"/>
      <c r="AK3" s="55"/>
    </row>
    <row r="4" spans="1:37">
      <c r="B4" s="60" t="s">
        <v>305</v>
      </c>
      <c r="C4" s="31"/>
      <c r="D4" s="31"/>
      <c r="E4" s="31"/>
      <c r="F4" s="31"/>
      <c r="G4" s="33"/>
      <c r="H4" s="33"/>
      <c r="I4" s="33"/>
      <c r="J4" s="33"/>
      <c r="K4" s="33"/>
      <c r="L4" s="33"/>
      <c r="N4" s="55"/>
      <c r="AC4" s="55"/>
      <c r="AD4" s="55"/>
      <c r="AE4" s="55"/>
      <c r="AF4" s="55"/>
      <c r="AH4" s="55"/>
      <c r="AI4" s="55"/>
      <c r="AJ4" s="55"/>
      <c r="AK4" s="55"/>
    </row>
    <row r="5" spans="1:37">
      <c r="B5" s="60"/>
      <c r="C5" s="31"/>
      <c r="D5" s="31"/>
      <c r="E5" s="31"/>
      <c r="F5" s="31"/>
      <c r="G5" s="33"/>
      <c r="H5" s="33"/>
      <c r="I5" s="33"/>
      <c r="J5" s="33"/>
      <c r="K5" s="33"/>
      <c r="L5" s="33"/>
      <c r="N5" s="55"/>
      <c r="AC5" s="55"/>
      <c r="AD5" s="55"/>
      <c r="AE5" s="55"/>
      <c r="AF5" s="55"/>
      <c r="AH5" s="55"/>
      <c r="AI5" s="55"/>
      <c r="AJ5" s="55"/>
      <c r="AK5" s="55"/>
    </row>
    <row r="6" spans="1:37" ht="13.8">
      <c r="B6" s="194" t="s">
        <v>0</v>
      </c>
      <c r="C6" s="194" t="s">
        <v>123</v>
      </c>
      <c r="D6" s="35" t="s">
        <v>178</v>
      </c>
      <c r="E6" s="35"/>
      <c r="F6" s="35"/>
      <c r="G6" s="35"/>
      <c r="H6" s="35"/>
      <c r="I6" s="35"/>
      <c r="J6" s="35"/>
      <c r="K6" s="35"/>
      <c r="L6" s="35"/>
      <c r="N6" s="35" t="s">
        <v>266</v>
      </c>
      <c r="O6" s="36"/>
      <c r="P6" s="35"/>
      <c r="Q6" s="36"/>
      <c r="S6" s="35" t="s">
        <v>267</v>
      </c>
      <c r="T6" s="36"/>
      <c r="U6" s="35"/>
      <c r="V6" s="36"/>
      <c r="X6" s="35" t="s">
        <v>365</v>
      </c>
      <c r="Y6" s="35"/>
      <c r="Z6" s="35"/>
      <c r="AA6" s="35"/>
      <c r="AC6" s="35" t="s">
        <v>423</v>
      </c>
      <c r="AD6" s="35"/>
      <c r="AE6" s="35"/>
      <c r="AF6" s="35"/>
      <c r="AH6" s="193" t="s">
        <v>456</v>
      </c>
      <c r="AI6" s="193"/>
      <c r="AJ6" s="193"/>
      <c r="AK6" s="193"/>
    </row>
    <row r="7" spans="1:37">
      <c r="B7" s="194"/>
      <c r="C7" s="194"/>
      <c r="D7" s="29" t="s">
        <v>273</v>
      </c>
      <c r="E7" s="29" t="s">
        <v>272</v>
      </c>
      <c r="F7" s="29" t="s">
        <v>262</v>
      </c>
      <c r="G7" s="29" t="s">
        <v>263</v>
      </c>
      <c r="H7" s="29" t="s">
        <v>264</v>
      </c>
      <c r="I7" s="29" t="s">
        <v>265</v>
      </c>
      <c r="J7" s="29" t="s">
        <v>449</v>
      </c>
      <c r="K7" s="29" t="s">
        <v>452</v>
      </c>
      <c r="L7" s="29" t="s">
        <v>498</v>
      </c>
      <c r="N7" s="30" t="s">
        <v>268</v>
      </c>
      <c r="O7" s="30" t="s">
        <v>269</v>
      </c>
      <c r="P7" s="30" t="s">
        <v>270</v>
      </c>
      <c r="Q7" s="30" t="s">
        <v>271</v>
      </c>
      <c r="S7" s="30" t="s">
        <v>268</v>
      </c>
      <c r="T7" s="30" t="s">
        <v>269</v>
      </c>
      <c r="U7" s="30" t="s">
        <v>270</v>
      </c>
      <c r="V7" s="30" t="s">
        <v>271</v>
      </c>
      <c r="X7" s="30" t="s">
        <v>268</v>
      </c>
      <c r="Y7" s="30" t="s">
        <v>448</v>
      </c>
      <c r="Z7" s="30" t="s">
        <v>450</v>
      </c>
      <c r="AA7" s="30" t="s">
        <v>271</v>
      </c>
      <c r="AC7" s="30" t="s">
        <v>480</v>
      </c>
      <c r="AD7" s="30" t="s">
        <v>269</v>
      </c>
      <c r="AE7" s="30" t="s">
        <v>270</v>
      </c>
      <c r="AF7" s="30" t="s">
        <v>271</v>
      </c>
      <c r="AH7" s="30" t="s">
        <v>268</v>
      </c>
      <c r="AI7" s="30" t="s">
        <v>269</v>
      </c>
      <c r="AJ7" s="30" t="s">
        <v>270</v>
      </c>
      <c r="AK7" s="30" t="s">
        <v>271</v>
      </c>
    </row>
    <row r="8" spans="1:37">
      <c r="A8" s="61"/>
      <c r="B8" s="62" t="s">
        <v>390</v>
      </c>
      <c r="C8" s="63" t="s">
        <v>391</v>
      </c>
      <c r="D8" s="64"/>
      <c r="E8" s="64"/>
      <c r="F8" s="64"/>
      <c r="G8" s="64"/>
      <c r="H8" s="64"/>
      <c r="I8" s="64"/>
      <c r="J8" s="64">
        <v>26232</v>
      </c>
      <c r="K8" s="64">
        <v>26232</v>
      </c>
      <c r="L8" s="64">
        <v>26232</v>
      </c>
      <c r="N8" s="64"/>
      <c r="O8" s="64"/>
      <c r="P8" s="64"/>
      <c r="Q8" s="64"/>
      <c r="S8" s="64"/>
      <c r="T8" s="64"/>
      <c r="U8" s="64"/>
      <c r="V8" s="64"/>
      <c r="X8" s="64"/>
      <c r="Y8" s="64">
        <v>26232</v>
      </c>
      <c r="Z8" s="64">
        <v>26232</v>
      </c>
      <c r="AA8" s="64">
        <v>26223</v>
      </c>
      <c r="AC8" s="64">
        <v>26232</v>
      </c>
      <c r="AD8" s="64">
        <v>26232</v>
      </c>
      <c r="AE8" s="64">
        <v>26232</v>
      </c>
      <c r="AF8" s="64">
        <v>26232</v>
      </c>
      <c r="AH8" s="64">
        <v>26232</v>
      </c>
      <c r="AI8" s="64">
        <v>26232</v>
      </c>
      <c r="AJ8" s="64">
        <v>26232</v>
      </c>
      <c r="AK8" s="64">
        <v>26232</v>
      </c>
    </row>
    <row r="9" spans="1:37">
      <c r="A9" s="61"/>
      <c r="B9" s="62" t="s">
        <v>1</v>
      </c>
      <c r="C9" s="63" t="s">
        <v>124</v>
      </c>
      <c r="D9" s="64">
        <v>2915</v>
      </c>
      <c r="E9" s="64">
        <v>4539</v>
      </c>
      <c r="F9" s="64">
        <v>5973</v>
      </c>
      <c r="G9" s="64">
        <v>6993</v>
      </c>
      <c r="H9" s="64">
        <v>9442</v>
      </c>
      <c r="I9" s="64">
        <v>12323</v>
      </c>
      <c r="J9" s="64">
        <v>17596</v>
      </c>
      <c r="K9" s="64">
        <v>24575</v>
      </c>
      <c r="L9" s="64">
        <v>29858</v>
      </c>
      <c r="N9" s="64">
        <v>7347.7012299999997</v>
      </c>
      <c r="O9" s="64">
        <v>8066.6510999999991</v>
      </c>
      <c r="P9" s="64">
        <v>8577.0355999999992</v>
      </c>
      <c r="Q9" s="64">
        <v>9442</v>
      </c>
      <c r="S9" s="64">
        <v>10212</v>
      </c>
      <c r="T9" s="64">
        <v>10744.275930000002</v>
      </c>
      <c r="U9" s="64">
        <v>11541.477240000002</v>
      </c>
      <c r="V9" s="64">
        <v>12323</v>
      </c>
      <c r="X9" s="64">
        <v>13427</v>
      </c>
      <c r="Y9" s="64">
        <v>14939</v>
      </c>
      <c r="Z9" s="64">
        <v>16016</v>
      </c>
      <c r="AA9" s="64">
        <v>17596</v>
      </c>
      <c r="AC9" s="64">
        <v>19253</v>
      </c>
      <c r="AD9" s="64">
        <v>21888</v>
      </c>
      <c r="AE9" s="64">
        <v>23014</v>
      </c>
      <c r="AF9" s="64">
        <v>24575</v>
      </c>
      <c r="AH9" s="64">
        <v>26114</v>
      </c>
      <c r="AI9" s="64">
        <v>27766</v>
      </c>
      <c r="AJ9" s="64">
        <v>29280</v>
      </c>
      <c r="AK9" s="64">
        <v>29858</v>
      </c>
    </row>
    <row r="10" spans="1:37">
      <c r="A10" s="61"/>
      <c r="B10" s="62" t="s">
        <v>2</v>
      </c>
      <c r="C10" s="63" t="s">
        <v>125</v>
      </c>
      <c r="D10" s="64">
        <v>1470</v>
      </c>
      <c r="E10" s="64">
        <v>1489</v>
      </c>
      <c r="F10" s="64">
        <v>17587</v>
      </c>
      <c r="G10" s="64">
        <v>4131</v>
      </c>
      <c r="H10" s="64">
        <v>13719</v>
      </c>
      <c r="I10" s="64">
        <v>16430</v>
      </c>
      <c r="J10" s="64">
        <v>9065</v>
      </c>
      <c r="K10" s="64">
        <v>19084</v>
      </c>
      <c r="L10" s="64">
        <v>16925</v>
      </c>
      <c r="N10" s="64">
        <v>4436.0109700000012</v>
      </c>
      <c r="O10" s="64">
        <v>4552.2769200000012</v>
      </c>
      <c r="P10" s="64">
        <v>12084.545179999999</v>
      </c>
      <c r="Q10" s="64">
        <v>13719</v>
      </c>
      <c r="S10" s="64">
        <v>6131</v>
      </c>
      <c r="T10" s="64">
        <v>6494.1522300000015</v>
      </c>
      <c r="U10" s="64">
        <v>14745.345970000002</v>
      </c>
      <c r="V10" s="64">
        <v>16430</v>
      </c>
      <c r="X10" s="64">
        <v>16440</v>
      </c>
      <c r="Y10" s="64">
        <v>8065</v>
      </c>
      <c r="Z10" s="64">
        <v>8496</v>
      </c>
      <c r="AA10" s="64">
        <v>9065</v>
      </c>
      <c r="AC10" s="64">
        <v>15959</v>
      </c>
      <c r="AD10" s="64">
        <v>21035</v>
      </c>
      <c r="AE10" s="64">
        <v>20954</v>
      </c>
      <c r="AF10" s="64">
        <v>19084</v>
      </c>
      <c r="AH10" s="64">
        <v>18126</v>
      </c>
      <c r="AI10" s="64">
        <v>17585</v>
      </c>
      <c r="AJ10" s="64">
        <v>17183</v>
      </c>
      <c r="AK10" s="64">
        <v>16925</v>
      </c>
    </row>
    <row r="11" spans="1:37">
      <c r="A11" s="61"/>
      <c r="B11" s="62" t="s">
        <v>3</v>
      </c>
      <c r="C11" s="63" t="s">
        <v>126</v>
      </c>
      <c r="D11" s="64">
        <v>3999</v>
      </c>
      <c r="E11" s="64">
        <v>2674</v>
      </c>
      <c r="F11" s="64">
        <v>38299</v>
      </c>
      <c r="G11" s="64">
        <v>51569</v>
      </c>
      <c r="H11" s="64">
        <v>56227</v>
      </c>
      <c r="I11" s="64">
        <v>99520</v>
      </c>
      <c r="J11" s="64">
        <v>135453</v>
      </c>
      <c r="K11" s="64">
        <v>126892</v>
      </c>
      <c r="L11" s="64">
        <v>114195</v>
      </c>
      <c r="N11" s="64">
        <v>49992.798879999995</v>
      </c>
      <c r="O11" s="64">
        <v>49366.266409999997</v>
      </c>
      <c r="P11" s="64">
        <v>47667.691829999996</v>
      </c>
      <c r="Q11" s="64">
        <v>56227</v>
      </c>
      <c r="S11" s="64">
        <v>64573</v>
      </c>
      <c r="T11" s="64">
        <v>103551.54545000001</v>
      </c>
      <c r="U11" s="64">
        <v>101408.88523999999</v>
      </c>
      <c r="V11" s="64">
        <v>99520</v>
      </c>
      <c r="X11" s="64">
        <v>107357</v>
      </c>
      <c r="Y11" s="64">
        <v>128290</v>
      </c>
      <c r="Z11" s="64">
        <v>125731</v>
      </c>
      <c r="AA11" s="64">
        <v>135453</v>
      </c>
      <c r="AC11" s="64">
        <v>137513</v>
      </c>
      <c r="AD11" s="64">
        <v>133805</v>
      </c>
      <c r="AE11" s="64">
        <v>130141</v>
      </c>
      <c r="AF11" s="64">
        <v>126892</v>
      </c>
      <c r="AH11" s="64">
        <v>126462</v>
      </c>
      <c r="AI11" s="64">
        <v>122370</v>
      </c>
      <c r="AJ11" s="64">
        <v>118492</v>
      </c>
      <c r="AK11" s="64">
        <v>114195</v>
      </c>
    </row>
    <row r="12" spans="1:37">
      <c r="A12" s="61"/>
      <c r="B12" s="62" t="s">
        <v>4</v>
      </c>
      <c r="C12" s="63" t="s">
        <v>136</v>
      </c>
      <c r="D12" s="64">
        <v>2948</v>
      </c>
      <c r="E12" s="64">
        <v>2948</v>
      </c>
      <c r="F12" s="64">
        <v>2948</v>
      </c>
      <c r="G12" s="64">
        <v>2948</v>
      </c>
      <c r="H12" s="64">
        <v>2948</v>
      </c>
      <c r="I12" s="64">
        <v>2948</v>
      </c>
      <c r="J12" s="64">
        <v>2948</v>
      </c>
      <c r="K12" s="64">
        <v>2948</v>
      </c>
      <c r="L12" s="64">
        <v>2948</v>
      </c>
      <c r="N12" s="64">
        <v>2948.31396</v>
      </c>
      <c r="O12" s="64">
        <v>2948.31396</v>
      </c>
      <c r="P12" s="64">
        <v>2948.31396</v>
      </c>
      <c r="Q12" s="64">
        <v>2948</v>
      </c>
      <c r="S12" s="64">
        <v>2948</v>
      </c>
      <c r="T12" s="64">
        <v>2948.31396</v>
      </c>
      <c r="U12" s="64">
        <v>2948.31396</v>
      </c>
      <c r="V12" s="64">
        <v>2948</v>
      </c>
      <c r="X12" s="64">
        <v>2948</v>
      </c>
      <c r="Y12" s="64">
        <v>2948</v>
      </c>
      <c r="Z12" s="64">
        <v>2948</v>
      </c>
      <c r="AA12" s="64">
        <v>2948</v>
      </c>
      <c r="AC12" s="64">
        <v>2948</v>
      </c>
      <c r="AD12" s="64">
        <v>2948</v>
      </c>
      <c r="AE12" s="64">
        <v>2948</v>
      </c>
      <c r="AF12" s="64">
        <v>2948</v>
      </c>
      <c r="AH12" s="64">
        <v>2948</v>
      </c>
      <c r="AI12" s="64">
        <v>2948</v>
      </c>
      <c r="AJ12" s="64">
        <v>2948</v>
      </c>
      <c r="AK12" s="64">
        <v>2948</v>
      </c>
    </row>
    <row r="13" spans="1:37">
      <c r="A13" s="61"/>
      <c r="B13" s="62" t="s">
        <v>5</v>
      </c>
      <c r="C13" s="63" t="s">
        <v>128</v>
      </c>
      <c r="D13" s="64">
        <v>111</v>
      </c>
      <c r="E13" s="82">
        <v>0</v>
      </c>
      <c r="F13" s="64">
        <v>5148</v>
      </c>
      <c r="G13" s="64">
        <v>4164</v>
      </c>
      <c r="H13" s="64">
        <v>1261</v>
      </c>
      <c r="I13" s="64">
        <v>587</v>
      </c>
      <c r="J13" s="64">
        <v>113</v>
      </c>
      <c r="K13" s="64">
        <v>0</v>
      </c>
      <c r="L13" s="64"/>
      <c r="N13" s="64">
        <v>3867.9600568359369</v>
      </c>
      <c r="O13" s="64">
        <v>4415.83896</v>
      </c>
      <c r="P13" s="64">
        <v>4159.046775893682</v>
      </c>
      <c r="Q13" s="64">
        <v>1261</v>
      </c>
      <c r="S13" s="64">
        <v>1021</v>
      </c>
      <c r="T13" s="64">
        <v>818.03331999999978</v>
      </c>
      <c r="U13" s="64">
        <v>729.33852999999999</v>
      </c>
      <c r="V13" s="64">
        <v>587</v>
      </c>
      <c r="X13" s="64">
        <v>340</v>
      </c>
      <c r="Y13" s="64">
        <v>362</v>
      </c>
      <c r="Z13" s="64">
        <v>249</v>
      </c>
      <c r="AA13" s="64">
        <v>113</v>
      </c>
      <c r="AC13" s="64">
        <v>0</v>
      </c>
      <c r="AD13" s="64"/>
      <c r="AE13" s="64">
        <v>0</v>
      </c>
      <c r="AF13" s="64">
        <v>0</v>
      </c>
      <c r="AH13" s="64"/>
      <c r="AI13" s="64"/>
      <c r="AJ13" s="64"/>
      <c r="AK13" s="64"/>
    </row>
    <row r="14" spans="1:37">
      <c r="A14" s="61"/>
      <c r="B14" s="62" t="s">
        <v>242</v>
      </c>
      <c r="C14" s="63" t="s">
        <v>248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64">
        <v>272</v>
      </c>
      <c r="J14" s="64">
        <v>0</v>
      </c>
      <c r="K14" s="64">
        <v>28</v>
      </c>
      <c r="L14" s="64">
        <v>0</v>
      </c>
      <c r="N14" s="82">
        <v>0</v>
      </c>
      <c r="O14" s="82">
        <v>0</v>
      </c>
      <c r="P14" s="82">
        <v>0</v>
      </c>
      <c r="Q14" s="82">
        <v>0</v>
      </c>
      <c r="S14" s="82">
        <v>0</v>
      </c>
      <c r="T14" s="64">
        <v>515.78022999999996</v>
      </c>
      <c r="U14" s="64">
        <v>379.69587000000001</v>
      </c>
      <c r="V14" s="64">
        <v>272</v>
      </c>
      <c r="X14" s="82">
        <v>169</v>
      </c>
      <c r="Y14" s="82">
        <v>155</v>
      </c>
      <c r="Z14" s="82">
        <v>24</v>
      </c>
      <c r="AA14" s="64">
        <v>0</v>
      </c>
      <c r="AC14" s="82">
        <v>0</v>
      </c>
      <c r="AD14" s="82">
        <v>56</v>
      </c>
      <c r="AE14" s="82">
        <v>42</v>
      </c>
      <c r="AF14" s="64">
        <v>28</v>
      </c>
      <c r="AH14" s="82">
        <v>14</v>
      </c>
      <c r="AI14" s="82">
        <v>0</v>
      </c>
      <c r="AJ14" s="82">
        <v>0</v>
      </c>
      <c r="AK14" s="82">
        <v>0</v>
      </c>
    </row>
    <row r="15" spans="1:37" ht="12.6" thickBot="1">
      <c r="A15" s="61"/>
      <c r="B15" s="62" t="s">
        <v>6</v>
      </c>
      <c r="C15" s="63" t="s">
        <v>127</v>
      </c>
      <c r="D15" s="82">
        <v>0</v>
      </c>
      <c r="E15" s="82">
        <v>0</v>
      </c>
      <c r="F15" s="65">
        <v>10696</v>
      </c>
      <c r="G15" s="65">
        <v>8836</v>
      </c>
      <c r="H15" s="65">
        <v>12991</v>
      </c>
      <c r="I15" s="65">
        <v>16895</v>
      </c>
      <c r="J15" s="65">
        <v>15814</v>
      </c>
      <c r="K15" s="65">
        <v>22597</v>
      </c>
      <c r="L15" s="65">
        <v>23180</v>
      </c>
      <c r="N15" s="65">
        <v>8538.9576099999995</v>
      </c>
      <c r="O15" s="65">
        <v>9086.5178699999997</v>
      </c>
      <c r="P15" s="65">
        <v>10144.209439999999</v>
      </c>
      <c r="Q15" s="65">
        <v>12991</v>
      </c>
      <c r="S15" s="65">
        <v>11238</v>
      </c>
      <c r="T15" s="65">
        <v>12839.019980000001</v>
      </c>
      <c r="U15" s="65">
        <v>14373.93036</v>
      </c>
      <c r="V15" s="65">
        <v>16895</v>
      </c>
      <c r="X15" s="65">
        <v>15437</v>
      </c>
      <c r="Y15" s="65">
        <v>14727</v>
      </c>
      <c r="Z15" s="65">
        <v>17046</v>
      </c>
      <c r="AA15" s="65">
        <v>15814</v>
      </c>
      <c r="AC15" s="65">
        <v>15347</v>
      </c>
      <c r="AD15" s="65">
        <v>19881</v>
      </c>
      <c r="AE15" s="65">
        <v>22464</v>
      </c>
      <c r="AF15" s="65">
        <v>22597</v>
      </c>
      <c r="AH15" s="65">
        <v>18798</v>
      </c>
      <c r="AI15" s="82">
        <v>19336</v>
      </c>
      <c r="AJ15" s="82">
        <v>20705</v>
      </c>
      <c r="AK15" s="82">
        <v>23180</v>
      </c>
    </row>
    <row r="16" spans="1:37" ht="12.6" thickTop="1">
      <c r="B16" s="66" t="s">
        <v>7</v>
      </c>
      <c r="C16" s="67" t="s">
        <v>142</v>
      </c>
      <c r="D16" s="68">
        <v>11444</v>
      </c>
      <c r="E16" s="68">
        <v>11651</v>
      </c>
      <c r="F16" s="68">
        <v>80652</v>
      </c>
      <c r="G16" s="68">
        <v>78641</v>
      </c>
      <c r="H16" s="68">
        <v>96588</v>
      </c>
      <c r="I16" s="68">
        <v>148975</v>
      </c>
      <c r="J16" s="68">
        <v>207221</v>
      </c>
      <c r="K16" s="68">
        <v>222356</v>
      </c>
      <c r="L16" s="68">
        <v>213338</v>
      </c>
      <c r="N16" s="68">
        <v>77131.742706835925</v>
      </c>
      <c r="O16" s="68">
        <v>78435.865219999992</v>
      </c>
      <c r="P16" s="68">
        <v>85580.842785893678</v>
      </c>
      <c r="Q16" s="68">
        <v>96588</v>
      </c>
      <c r="S16" s="68">
        <v>96123</v>
      </c>
      <c r="T16" s="68">
        <v>137911.12110000002</v>
      </c>
      <c r="U16" s="68">
        <v>146126.98716999998</v>
      </c>
      <c r="V16" s="68">
        <v>148975</v>
      </c>
      <c r="X16" s="68">
        <v>156118</v>
      </c>
      <c r="Y16" s="68">
        <v>195718</v>
      </c>
      <c r="Z16" s="68">
        <v>196742</v>
      </c>
      <c r="AA16" s="68">
        <v>207212</v>
      </c>
      <c r="AC16" s="68">
        <v>217252</v>
      </c>
      <c r="AD16" s="68">
        <v>225845</v>
      </c>
      <c r="AE16" s="68">
        <v>225795</v>
      </c>
      <c r="AF16" s="68">
        <v>222356</v>
      </c>
      <c r="AH16" s="68">
        <v>218694</v>
      </c>
      <c r="AI16" s="68">
        <v>216237</v>
      </c>
      <c r="AJ16" s="68">
        <v>214840</v>
      </c>
      <c r="AK16" s="68">
        <f>SUM(AK8:AK15)</f>
        <v>213338</v>
      </c>
    </row>
    <row r="17" spans="1:37" ht="4.2" customHeight="1">
      <c r="B17" s="69"/>
      <c r="C17" s="69"/>
      <c r="D17" s="70"/>
      <c r="E17" s="70"/>
      <c r="F17" s="70"/>
      <c r="G17" s="70"/>
      <c r="H17" s="70"/>
      <c r="I17" s="70"/>
      <c r="J17" s="70"/>
      <c r="K17" s="70"/>
      <c r="L17" s="70"/>
      <c r="N17" s="48"/>
      <c r="AC17" s="48"/>
      <c r="AD17" s="48"/>
      <c r="AE17" s="48"/>
      <c r="AF17" s="70"/>
      <c r="AH17" s="48"/>
      <c r="AI17" s="48"/>
      <c r="AJ17" s="48"/>
      <c r="AK17" s="48"/>
    </row>
    <row r="18" spans="1:37">
      <c r="A18" s="61"/>
      <c r="B18" s="62" t="s">
        <v>9</v>
      </c>
      <c r="C18" s="63" t="s">
        <v>135</v>
      </c>
      <c r="D18" s="64">
        <v>53672</v>
      </c>
      <c r="E18" s="64">
        <v>69074</v>
      </c>
      <c r="F18" s="64">
        <v>88808</v>
      </c>
      <c r="G18" s="64">
        <v>111211</v>
      </c>
      <c r="H18" s="64">
        <v>238111</v>
      </c>
      <c r="I18" s="64">
        <v>322470</v>
      </c>
      <c r="J18" s="64">
        <v>396660</v>
      </c>
      <c r="K18" s="64">
        <v>459797</v>
      </c>
      <c r="L18" s="64">
        <v>487623</v>
      </c>
      <c r="N18" s="64">
        <v>165784.99333000003</v>
      </c>
      <c r="O18" s="64">
        <v>190172.82667000001</v>
      </c>
      <c r="P18" s="64">
        <v>249073.24242000002</v>
      </c>
      <c r="Q18" s="64">
        <v>238111</v>
      </c>
      <c r="S18" s="64">
        <v>283064</v>
      </c>
      <c r="T18" s="64">
        <v>290562.46587999997</v>
      </c>
      <c r="U18" s="64">
        <v>339742.15452000004</v>
      </c>
      <c r="V18" s="64">
        <v>322470</v>
      </c>
      <c r="X18" s="64">
        <v>349017</v>
      </c>
      <c r="Y18" s="64">
        <v>382828</v>
      </c>
      <c r="Z18" s="64">
        <v>460369</v>
      </c>
      <c r="AA18" s="64">
        <v>396660</v>
      </c>
      <c r="AC18" s="64">
        <v>468240</v>
      </c>
      <c r="AD18" s="64">
        <v>455527</v>
      </c>
      <c r="AE18" s="64">
        <v>544687</v>
      </c>
      <c r="AF18" s="64">
        <v>459797</v>
      </c>
      <c r="AH18" s="64">
        <v>581313</v>
      </c>
      <c r="AI18" s="64">
        <v>532005</v>
      </c>
      <c r="AJ18" s="64">
        <v>605159</v>
      </c>
      <c r="AK18" s="64">
        <v>487623</v>
      </c>
    </row>
    <row r="19" spans="1:37">
      <c r="A19" s="61"/>
      <c r="B19" s="62" t="s">
        <v>10</v>
      </c>
      <c r="C19" s="63" t="s">
        <v>134</v>
      </c>
      <c r="D19" s="65">
        <v>13510</v>
      </c>
      <c r="E19" s="65">
        <v>21478</v>
      </c>
      <c r="F19" s="65">
        <v>24239</v>
      </c>
      <c r="G19" s="65">
        <v>28485</v>
      </c>
      <c r="H19" s="65">
        <v>44428</v>
      </c>
      <c r="I19" s="65">
        <v>49856</v>
      </c>
      <c r="J19" s="65">
        <v>75505</v>
      </c>
      <c r="K19" s="65">
        <v>100475</v>
      </c>
      <c r="L19" s="65">
        <v>105377</v>
      </c>
      <c r="N19" s="65">
        <v>37384.546566796635</v>
      </c>
      <c r="O19" s="65">
        <v>45468.814559999992</v>
      </c>
      <c r="P19" s="65">
        <v>36757.802894106317</v>
      </c>
      <c r="Q19" s="65">
        <v>44428</v>
      </c>
      <c r="S19" s="65">
        <v>46346</v>
      </c>
      <c r="T19" s="65">
        <v>39813.374760000006</v>
      </c>
      <c r="U19" s="65">
        <v>45714.194179999999</v>
      </c>
      <c r="V19" s="65">
        <v>49856</v>
      </c>
      <c r="X19" s="65">
        <v>52538</v>
      </c>
      <c r="Y19" s="65">
        <v>61464</v>
      </c>
      <c r="Z19" s="65">
        <v>71943</v>
      </c>
      <c r="AA19" s="65">
        <v>75452</v>
      </c>
      <c r="AC19" s="65">
        <v>86106</v>
      </c>
      <c r="AD19" s="65">
        <v>87272</v>
      </c>
      <c r="AE19" s="65">
        <v>92870</v>
      </c>
      <c r="AF19" s="65">
        <v>100475</v>
      </c>
      <c r="AH19" s="65">
        <v>93945</v>
      </c>
      <c r="AI19" s="65">
        <v>86755</v>
      </c>
      <c r="AJ19" s="65">
        <v>94876</v>
      </c>
      <c r="AK19" s="65">
        <v>105377</v>
      </c>
    </row>
    <row r="20" spans="1:37">
      <c r="A20" s="61"/>
      <c r="B20" s="62" t="s">
        <v>302</v>
      </c>
      <c r="C20" s="63" t="s">
        <v>311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0</v>
      </c>
      <c r="J20" s="82">
        <v>441</v>
      </c>
      <c r="K20" s="82">
        <v>0</v>
      </c>
      <c r="L20" s="82">
        <v>1638</v>
      </c>
      <c r="N20" s="82">
        <v>0</v>
      </c>
      <c r="O20" s="82">
        <v>0</v>
      </c>
      <c r="P20" s="82">
        <v>0</v>
      </c>
      <c r="Q20" s="82">
        <v>0</v>
      </c>
      <c r="S20" s="65">
        <v>151</v>
      </c>
      <c r="T20" s="82">
        <v>0</v>
      </c>
      <c r="U20" s="82">
        <v>0</v>
      </c>
      <c r="V20" s="82">
        <v>0</v>
      </c>
      <c r="X20" s="65">
        <v>0</v>
      </c>
      <c r="Y20" s="65">
        <v>275</v>
      </c>
      <c r="Z20" s="65">
        <v>344</v>
      </c>
      <c r="AA20" s="65">
        <v>441</v>
      </c>
      <c r="AC20" s="82">
        <v>435</v>
      </c>
      <c r="AD20" s="82">
        <v>0</v>
      </c>
      <c r="AE20" s="82">
        <v>133</v>
      </c>
      <c r="AF20" s="82">
        <v>0</v>
      </c>
      <c r="AH20" s="82">
        <v>0</v>
      </c>
      <c r="AI20" s="82"/>
      <c r="AJ20" s="82"/>
      <c r="AK20" s="65">
        <v>1638</v>
      </c>
    </row>
    <row r="21" spans="1:37">
      <c r="A21" s="61"/>
      <c r="B21" s="62" t="s">
        <v>259</v>
      </c>
      <c r="C21" s="63" t="s">
        <v>260</v>
      </c>
      <c r="D21" s="65">
        <v>205</v>
      </c>
      <c r="E21" s="65">
        <v>212</v>
      </c>
      <c r="F21" s="65">
        <v>220</v>
      </c>
      <c r="G21" s="82">
        <v>0</v>
      </c>
      <c r="H21" s="82">
        <v>0</v>
      </c>
      <c r="I21" s="65">
        <v>5085</v>
      </c>
      <c r="J21" s="65">
        <v>25</v>
      </c>
      <c r="K21" s="65">
        <v>0</v>
      </c>
      <c r="L21" s="65">
        <v>0</v>
      </c>
      <c r="N21" s="82">
        <v>0</v>
      </c>
      <c r="O21" s="82">
        <v>0</v>
      </c>
      <c r="P21" s="82">
        <v>0</v>
      </c>
      <c r="Q21" s="82">
        <v>0</v>
      </c>
      <c r="S21" s="82">
        <v>0</v>
      </c>
      <c r="T21" s="82">
        <v>0</v>
      </c>
      <c r="U21" s="82">
        <v>0</v>
      </c>
      <c r="V21" s="65">
        <v>5085</v>
      </c>
      <c r="X21" s="82">
        <v>8389</v>
      </c>
      <c r="Y21" s="82">
        <v>0</v>
      </c>
      <c r="Z21" s="82">
        <v>0</v>
      </c>
      <c r="AA21" s="82">
        <v>25</v>
      </c>
      <c r="AC21" s="82">
        <v>20</v>
      </c>
      <c r="AD21" s="82">
        <v>13</v>
      </c>
      <c r="AE21" s="82">
        <v>8</v>
      </c>
      <c r="AF21" s="65">
        <v>0</v>
      </c>
      <c r="AH21" s="82">
        <v>0</v>
      </c>
      <c r="AI21" s="82"/>
      <c r="AJ21" s="82"/>
      <c r="AK21" s="82">
        <v>0</v>
      </c>
    </row>
    <row r="22" spans="1:37">
      <c r="A22" s="61"/>
      <c r="B22" s="62" t="s">
        <v>11</v>
      </c>
      <c r="C22" s="63" t="s">
        <v>132</v>
      </c>
      <c r="D22" s="65">
        <v>1000</v>
      </c>
      <c r="E22" s="65">
        <v>1000</v>
      </c>
      <c r="F22" s="65">
        <v>1000</v>
      </c>
      <c r="G22" s="65">
        <v>1000</v>
      </c>
      <c r="H22" s="65">
        <v>1000</v>
      </c>
      <c r="I22" s="65">
        <v>1000</v>
      </c>
      <c r="J22" s="65">
        <v>1000</v>
      </c>
      <c r="K22" s="65">
        <v>1000</v>
      </c>
      <c r="L22" s="65">
        <v>1000</v>
      </c>
      <c r="N22" s="65">
        <v>1000</v>
      </c>
      <c r="O22" s="82">
        <v>0</v>
      </c>
      <c r="P22" s="82">
        <v>0</v>
      </c>
      <c r="Q22" s="65">
        <v>1000</v>
      </c>
      <c r="S22" s="65">
        <v>1000</v>
      </c>
      <c r="T22" s="65">
        <v>1000</v>
      </c>
      <c r="U22" s="65">
        <v>1000</v>
      </c>
      <c r="V22" s="65">
        <v>1000</v>
      </c>
      <c r="X22" s="65">
        <v>1000</v>
      </c>
      <c r="Y22" s="65">
        <v>1000</v>
      </c>
      <c r="Z22" s="65">
        <v>1000</v>
      </c>
      <c r="AA22" s="65">
        <v>1000</v>
      </c>
      <c r="AC22" s="65">
        <v>1000</v>
      </c>
      <c r="AD22" s="65">
        <v>1000</v>
      </c>
      <c r="AE22" s="65">
        <v>1000</v>
      </c>
      <c r="AF22" s="65">
        <v>1000</v>
      </c>
      <c r="AH22" s="65">
        <v>1000</v>
      </c>
      <c r="AI22" s="65">
        <v>1000</v>
      </c>
      <c r="AJ22" s="65">
        <v>1000</v>
      </c>
      <c r="AK22" s="65">
        <v>1000</v>
      </c>
    </row>
    <row r="23" spans="1:37">
      <c r="A23" s="61"/>
      <c r="B23" s="62" t="s">
        <v>12</v>
      </c>
      <c r="C23" s="63" t="s">
        <v>133</v>
      </c>
      <c r="D23" s="65">
        <v>114</v>
      </c>
      <c r="E23" s="65">
        <v>112</v>
      </c>
      <c r="F23" s="65">
        <v>125</v>
      </c>
      <c r="G23" s="65">
        <v>565</v>
      </c>
      <c r="H23" s="65">
        <v>1002</v>
      </c>
      <c r="I23" s="65">
        <v>1839</v>
      </c>
      <c r="J23" s="65">
        <v>2438</v>
      </c>
      <c r="K23" s="65">
        <v>1641</v>
      </c>
      <c r="L23" s="65">
        <v>2746</v>
      </c>
      <c r="N23" s="65">
        <v>800.44563000000005</v>
      </c>
      <c r="O23" s="65">
        <v>441.49351000000001</v>
      </c>
      <c r="P23" s="65">
        <v>338.70132000000001</v>
      </c>
      <c r="Q23" s="65">
        <v>1002</v>
      </c>
      <c r="S23" s="65">
        <v>1294</v>
      </c>
      <c r="T23" s="65">
        <v>2250.8515700000003</v>
      </c>
      <c r="U23" s="65">
        <v>2650.8228899999999</v>
      </c>
      <c r="V23" s="65">
        <v>1839</v>
      </c>
      <c r="X23" s="65">
        <v>2419</v>
      </c>
      <c r="Y23" s="65">
        <v>2566</v>
      </c>
      <c r="Z23" s="65">
        <v>2894</v>
      </c>
      <c r="AA23" s="65">
        <v>2438</v>
      </c>
      <c r="AC23" s="65">
        <v>2355</v>
      </c>
      <c r="AD23" s="65">
        <v>2512</v>
      </c>
      <c r="AE23" s="65">
        <v>2473</v>
      </c>
      <c r="AF23" s="65">
        <v>1641</v>
      </c>
      <c r="AH23" s="65">
        <v>2907</v>
      </c>
      <c r="AI23" s="65">
        <v>2214</v>
      </c>
      <c r="AJ23" s="65">
        <v>3213</v>
      </c>
      <c r="AK23" s="65">
        <v>2746</v>
      </c>
    </row>
    <row r="24" spans="1:37" ht="12.6" thickBot="1">
      <c r="A24" s="61"/>
      <c r="B24" s="71" t="s">
        <v>13</v>
      </c>
      <c r="C24" s="72" t="s">
        <v>129</v>
      </c>
      <c r="D24" s="73">
        <v>5023</v>
      </c>
      <c r="E24" s="73">
        <v>7534</v>
      </c>
      <c r="F24" s="73">
        <v>12213</v>
      </c>
      <c r="G24" s="73">
        <v>22621</v>
      </c>
      <c r="H24" s="73">
        <v>23008</v>
      </c>
      <c r="I24" s="73">
        <v>48731</v>
      </c>
      <c r="J24" s="73">
        <v>87743</v>
      </c>
      <c r="K24" s="73">
        <v>46770</v>
      </c>
      <c r="L24" s="73">
        <v>63230</v>
      </c>
      <c r="N24" s="73">
        <v>9955.5856100000001</v>
      </c>
      <c r="O24" s="73">
        <v>6267.6582700000008</v>
      </c>
      <c r="P24" s="73">
        <v>9694.7270000000008</v>
      </c>
      <c r="Q24" s="73">
        <v>23008</v>
      </c>
      <c r="S24" s="73">
        <v>10861</v>
      </c>
      <c r="T24" s="73">
        <v>26953.709759999998</v>
      </c>
      <c r="U24" s="73">
        <v>24647.936870000001</v>
      </c>
      <c r="V24" s="73">
        <v>48731</v>
      </c>
      <c r="X24" s="73">
        <v>39288</v>
      </c>
      <c r="Y24" s="73">
        <v>46800</v>
      </c>
      <c r="Z24" s="73">
        <v>19832</v>
      </c>
      <c r="AA24" s="73">
        <v>87743</v>
      </c>
      <c r="AC24" s="73">
        <v>19097</v>
      </c>
      <c r="AD24" s="73">
        <v>7510</v>
      </c>
      <c r="AE24" s="73">
        <v>16953</v>
      </c>
      <c r="AF24" s="73">
        <v>46770</v>
      </c>
      <c r="AH24" s="73">
        <v>24709</v>
      </c>
      <c r="AI24" s="65">
        <v>21784</v>
      </c>
      <c r="AJ24" s="65">
        <v>17939</v>
      </c>
      <c r="AK24" s="65">
        <v>63230</v>
      </c>
    </row>
    <row r="25" spans="1:37" ht="12.6" thickTop="1">
      <c r="B25" s="66" t="s">
        <v>8</v>
      </c>
      <c r="C25" s="67" t="s">
        <v>141</v>
      </c>
      <c r="D25" s="68">
        <v>73523</v>
      </c>
      <c r="E25" s="68">
        <v>99410</v>
      </c>
      <c r="F25" s="68">
        <v>126605</v>
      </c>
      <c r="G25" s="68">
        <v>163882</v>
      </c>
      <c r="H25" s="68">
        <v>307549</v>
      </c>
      <c r="I25" s="68">
        <v>428981</v>
      </c>
      <c r="J25" s="68">
        <v>563812</v>
      </c>
      <c r="K25" s="68">
        <v>609683</v>
      </c>
      <c r="L25" s="68">
        <v>661614</v>
      </c>
      <c r="N25" s="68">
        <v>214925.57113679667</v>
      </c>
      <c r="O25" s="68">
        <v>242350.79301000002</v>
      </c>
      <c r="P25" s="68">
        <v>295864.47363410634</v>
      </c>
      <c r="Q25" s="68">
        <v>307549</v>
      </c>
      <c r="S25" s="68">
        <v>342716</v>
      </c>
      <c r="T25" s="68">
        <v>360580.40196999995</v>
      </c>
      <c r="U25" s="68">
        <v>413755.10846000002</v>
      </c>
      <c r="V25" s="68">
        <v>428981</v>
      </c>
      <c r="X25" s="68">
        <v>452651</v>
      </c>
      <c r="Y25" s="68">
        <v>494933</v>
      </c>
      <c r="Z25" s="68">
        <v>556382</v>
      </c>
      <c r="AA25" s="68">
        <v>563759</v>
      </c>
      <c r="AC25" s="68">
        <v>577253</v>
      </c>
      <c r="AD25" s="68">
        <v>553834</v>
      </c>
      <c r="AE25" s="68">
        <v>658124</v>
      </c>
      <c r="AF25" s="68">
        <v>609683</v>
      </c>
      <c r="AH25" s="68">
        <v>703874</v>
      </c>
      <c r="AI25" s="68">
        <v>643758</v>
      </c>
      <c r="AJ25" s="68">
        <v>722187</v>
      </c>
      <c r="AK25" s="68">
        <f>SUM(AK18:AK24)</f>
        <v>661614</v>
      </c>
    </row>
    <row r="26" spans="1:37" ht="7.2" customHeight="1">
      <c r="B26" s="74"/>
      <c r="C26" s="75"/>
      <c r="D26" s="70"/>
      <c r="E26" s="70"/>
      <c r="F26" s="70"/>
      <c r="G26" s="70"/>
      <c r="H26" s="43"/>
      <c r="I26" s="43"/>
      <c r="J26" s="43"/>
      <c r="K26" s="43"/>
      <c r="L26" s="43"/>
      <c r="N26" s="48"/>
      <c r="AC26" s="48"/>
      <c r="AD26" s="48"/>
      <c r="AE26" s="48"/>
      <c r="AF26" s="43"/>
      <c r="AH26" s="48"/>
      <c r="AI26" s="48"/>
      <c r="AJ26" s="48"/>
      <c r="AK26" s="48"/>
    </row>
    <row r="27" spans="1:37">
      <c r="B27" s="76" t="s">
        <v>14</v>
      </c>
      <c r="C27" s="77" t="s">
        <v>130</v>
      </c>
      <c r="D27" s="45">
        <v>84967</v>
      </c>
      <c r="E27" s="45">
        <v>111061</v>
      </c>
      <c r="F27" s="45">
        <v>207257</v>
      </c>
      <c r="G27" s="45">
        <v>242523</v>
      </c>
      <c r="H27" s="45">
        <v>404137</v>
      </c>
      <c r="I27" s="45">
        <v>577956</v>
      </c>
      <c r="J27" s="45">
        <v>771033</v>
      </c>
      <c r="K27" s="45">
        <v>832039</v>
      </c>
      <c r="L27" s="45">
        <v>874952</v>
      </c>
      <c r="N27" s="45">
        <v>292057.31384363258</v>
      </c>
      <c r="O27" s="45">
        <v>320786.65823</v>
      </c>
      <c r="P27" s="45">
        <v>381445.31642000005</v>
      </c>
      <c r="Q27" s="45">
        <v>404137</v>
      </c>
      <c r="S27" s="45">
        <v>438839</v>
      </c>
      <c r="T27" s="45">
        <v>498491.52307</v>
      </c>
      <c r="U27" s="45">
        <v>559882.09563</v>
      </c>
      <c r="V27" s="45">
        <v>577956</v>
      </c>
      <c r="X27" s="45">
        <v>608769</v>
      </c>
      <c r="Y27" s="45">
        <v>690651</v>
      </c>
      <c r="Z27" s="45">
        <v>753124</v>
      </c>
      <c r="AA27" s="45">
        <v>770971</v>
      </c>
      <c r="AC27" s="45">
        <v>794505</v>
      </c>
      <c r="AD27" s="45">
        <v>779679</v>
      </c>
      <c r="AE27" s="45">
        <v>883919</v>
      </c>
      <c r="AF27" s="45">
        <v>832039</v>
      </c>
      <c r="AH27" s="45">
        <v>922568</v>
      </c>
      <c r="AI27" s="45">
        <v>859995</v>
      </c>
      <c r="AJ27" s="45">
        <v>937027</v>
      </c>
      <c r="AK27" s="45">
        <f>AK25+AK16</f>
        <v>874952</v>
      </c>
    </row>
    <row r="28" spans="1:37">
      <c r="B28" s="78"/>
      <c r="C28" s="78"/>
      <c r="D28" s="78"/>
      <c r="E28" s="78"/>
      <c r="F28" s="78"/>
      <c r="G28" s="79"/>
      <c r="I28" s="80"/>
      <c r="J28" s="80"/>
      <c r="K28" s="80"/>
      <c r="L28" s="80"/>
    </row>
    <row r="29" spans="1:37">
      <c r="B29" s="33"/>
      <c r="C29" s="33"/>
      <c r="D29" s="33"/>
      <c r="E29" s="33"/>
      <c r="F29" s="33"/>
      <c r="G29" s="81"/>
      <c r="I29" s="33"/>
      <c r="J29" s="33"/>
      <c r="K29" s="33"/>
      <c r="L29" s="33"/>
    </row>
    <row r="31" spans="1:37" ht="20.25" customHeight="1">
      <c r="B31" s="31" t="s">
        <v>304</v>
      </c>
      <c r="C31" s="31"/>
      <c r="D31" s="31"/>
      <c r="E31" s="31"/>
      <c r="F31" s="31"/>
      <c r="G31" s="33"/>
      <c r="H31" s="33"/>
      <c r="I31" s="33"/>
      <c r="J31" s="33"/>
      <c r="K31" s="33"/>
      <c r="L31" s="33"/>
      <c r="N31" s="55"/>
      <c r="AC31" s="55"/>
      <c r="AD31" s="55"/>
      <c r="AE31" s="55"/>
      <c r="AF31" s="55"/>
      <c r="AH31" s="55"/>
      <c r="AI31" s="55"/>
      <c r="AJ31" s="55"/>
      <c r="AK31" s="55"/>
    </row>
    <row r="32" spans="1:37">
      <c r="B32" s="60" t="s">
        <v>305</v>
      </c>
      <c r="C32" s="31"/>
      <c r="D32" s="31"/>
      <c r="E32" s="31"/>
      <c r="F32" s="31"/>
      <c r="G32" s="33"/>
      <c r="H32" s="33"/>
      <c r="I32" s="33"/>
      <c r="J32" s="33"/>
      <c r="K32" s="33"/>
      <c r="L32" s="33"/>
      <c r="N32" s="55"/>
      <c r="AC32" s="55"/>
      <c r="AD32" s="55"/>
      <c r="AE32" s="55"/>
      <c r="AF32" s="55"/>
      <c r="AH32" s="55"/>
      <c r="AI32" s="55"/>
      <c r="AJ32" s="55"/>
      <c r="AK32" s="55"/>
    </row>
    <row r="33" spans="1:37">
      <c r="B33" s="60"/>
      <c r="C33" s="31"/>
      <c r="D33" s="31"/>
      <c r="E33" s="31"/>
      <c r="F33" s="31"/>
      <c r="G33" s="33"/>
      <c r="H33" s="33"/>
      <c r="I33" s="33"/>
      <c r="J33" s="33"/>
      <c r="K33" s="33"/>
      <c r="L33" s="33"/>
      <c r="N33" s="55"/>
      <c r="AC33" s="55"/>
      <c r="AD33" s="55"/>
      <c r="AE33" s="55"/>
      <c r="AF33" s="55"/>
      <c r="AH33" s="55"/>
      <c r="AI33" s="55"/>
      <c r="AJ33" s="55"/>
      <c r="AK33" s="55"/>
    </row>
    <row r="34" spans="1:37" ht="13.8">
      <c r="B34" s="194" t="s">
        <v>15</v>
      </c>
      <c r="C34" s="194" t="s">
        <v>131</v>
      </c>
      <c r="D34" s="35" t="s">
        <v>178</v>
      </c>
      <c r="E34" s="35"/>
      <c r="F34" s="35"/>
      <c r="G34" s="35"/>
      <c r="H34" s="35"/>
      <c r="I34" s="35"/>
      <c r="J34" s="35"/>
      <c r="K34" s="35"/>
      <c r="L34" s="35"/>
      <c r="N34" s="35" t="s">
        <v>266</v>
      </c>
      <c r="O34" s="36"/>
      <c r="P34" s="35"/>
      <c r="Q34" s="36"/>
      <c r="S34" s="35" t="s">
        <v>267</v>
      </c>
      <c r="T34" s="36"/>
      <c r="U34" s="35"/>
      <c r="V34" s="36"/>
      <c r="X34" s="35" t="str">
        <f>X6</f>
        <v>FY 23</v>
      </c>
      <c r="Y34" s="35"/>
      <c r="Z34" s="35"/>
      <c r="AA34" s="35"/>
      <c r="AC34" s="35" t="str">
        <f>AC6</f>
        <v>FY 24</v>
      </c>
      <c r="AD34" s="35"/>
      <c r="AE34" s="35"/>
      <c r="AF34" s="35"/>
      <c r="AH34" s="193" t="s">
        <v>456</v>
      </c>
      <c r="AI34" s="193"/>
      <c r="AJ34" s="193"/>
      <c r="AK34" s="193"/>
    </row>
    <row r="35" spans="1:37">
      <c r="B35" s="194"/>
      <c r="C35" s="194"/>
      <c r="D35" s="29" t="s">
        <v>273</v>
      </c>
      <c r="E35" s="29" t="s">
        <v>272</v>
      </c>
      <c r="F35" s="29" t="s">
        <v>262</v>
      </c>
      <c r="G35" s="29" t="s">
        <v>263</v>
      </c>
      <c r="H35" s="29" t="s">
        <v>264</v>
      </c>
      <c r="I35" s="29" t="s">
        <v>265</v>
      </c>
      <c r="J35" s="29" t="s">
        <v>449</v>
      </c>
      <c r="K35" s="29" t="s">
        <v>452</v>
      </c>
      <c r="L35" s="29" t="s">
        <v>498</v>
      </c>
      <c r="N35" s="30" t="s">
        <v>268</v>
      </c>
      <c r="O35" s="30" t="s">
        <v>269</v>
      </c>
      <c r="P35" s="30" t="s">
        <v>270</v>
      </c>
      <c r="Q35" s="30" t="s">
        <v>271</v>
      </c>
      <c r="S35" s="30" t="s">
        <v>268</v>
      </c>
      <c r="T35" s="30" t="s">
        <v>269</v>
      </c>
      <c r="U35" s="30" t="s">
        <v>270</v>
      </c>
      <c r="V35" s="30" t="s">
        <v>271</v>
      </c>
      <c r="X35" s="30" t="str">
        <f>X7</f>
        <v>Q1</v>
      </c>
      <c r="Y35" s="30" t="s">
        <v>448</v>
      </c>
      <c r="Z35" s="30" t="s">
        <v>450</v>
      </c>
      <c r="AA35" s="29" t="s">
        <v>271</v>
      </c>
      <c r="AC35" s="30" t="s">
        <v>480</v>
      </c>
      <c r="AD35" s="30" t="s">
        <v>269</v>
      </c>
      <c r="AE35" s="30" t="str">
        <f>AE7</f>
        <v>Q3</v>
      </c>
      <c r="AF35" s="29" t="s">
        <v>271</v>
      </c>
      <c r="AH35" s="30" t="s">
        <v>268</v>
      </c>
      <c r="AI35" s="30" t="s">
        <v>269</v>
      </c>
      <c r="AJ35" s="30" t="s">
        <v>270</v>
      </c>
      <c r="AK35" s="30" t="str">
        <f>AK$7</f>
        <v>Q4</v>
      </c>
    </row>
    <row r="36" spans="1:37">
      <c r="A36" s="61"/>
      <c r="B36" s="62" t="s">
        <v>17</v>
      </c>
      <c r="C36" s="63" t="s">
        <v>144</v>
      </c>
      <c r="D36" s="65">
        <v>667</v>
      </c>
      <c r="E36" s="65">
        <v>734</v>
      </c>
      <c r="F36" s="65">
        <v>734</v>
      </c>
      <c r="G36" s="65">
        <v>767</v>
      </c>
      <c r="H36" s="65">
        <v>867</v>
      </c>
      <c r="I36" s="65">
        <v>875</v>
      </c>
      <c r="J36" s="65">
        <v>949</v>
      </c>
      <c r="K36" s="65">
        <v>949</v>
      </c>
      <c r="L36" s="65">
        <v>949</v>
      </c>
      <c r="N36" s="65">
        <v>859.5</v>
      </c>
      <c r="O36" s="65">
        <v>859.5</v>
      </c>
      <c r="P36" s="65">
        <v>859.5</v>
      </c>
      <c r="Q36" s="65">
        <v>867</v>
      </c>
      <c r="S36" s="65">
        <v>867</v>
      </c>
      <c r="T36" s="65">
        <v>867.24525000000006</v>
      </c>
      <c r="U36" s="65">
        <v>867.24525000000006</v>
      </c>
      <c r="V36" s="65">
        <v>875</v>
      </c>
      <c r="X36" s="65">
        <v>875</v>
      </c>
      <c r="Y36" s="65">
        <v>892</v>
      </c>
      <c r="Z36" s="65">
        <v>899</v>
      </c>
      <c r="AA36" s="65">
        <v>949</v>
      </c>
      <c r="AC36" s="65">
        <v>949</v>
      </c>
      <c r="AD36" s="65">
        <v>949</v>
      </c>
      <c r="AE36" s="65">
        <v>949</v>
      </c>
      <c r="AF36" s="65">
        <v>949</v>
      </c>
      <c r="AH36" s="65">
        <v>949</v>
      </c>
      <c r="AI36" s="65">
        <v>949</v>
      </c>
      <c r="AJ36" s="65">
        <v>949</v>
      </c>
      <c r="AK36" s="65">
        <v>949</v>
      </c>
    </row>
    <row r="37" spans="1:37">
      <c r="A37" s="61"/>
      <c r="B37" s="62" t="s">
        <v>19</v>
      </c>
      <c r="C37" s="63" t="s">
        <v>189</v>
      </c>
      <c r="D37" s="65">
        <v>83562</v>
      </c>
      <c r="E37" s="65">
        <v>99518</v>
      </c>
      <c r="F37" s="65">
        <v>107781</v>
      </c>
      <c r="G37" s="65">
        <v>107781</v>
      </c>
      <c r="H37" s="65">
        <v>152115</v>
      </c>
      <c r="I37" s="65">
        <v>152115</v>
      </c>
      <c r="J37" s="65">
        <v>192541</v>
      </c>
      <c r="K37" s="65">
        <v>192541</v>
      </c>
      <c r="L37" s="65">
        <v>192541</v>
      </c>
      <c r="N37" s="65">
        <v>152129.91617999997</v>
      </c>
      <c r="O37" s="65">
        <v>152115.35827</v>
      </c>
      <c r="P37" s="65">
        <v>152115.35828000004</v>
      </c>
      <c r="Q37" s="65">
        <v>152115</v>
      </c>
      <c r="S37" s="65">
        <v>152115</v>
      </c>
      <c r="T37" s="65">
        <v>152115.35828000004</v>
      </c>
      <c r="U37" s="65">
        <v>152115.35828000004</v>
      </c>
      <c r="V37" s="65">
        <v>152115</v>
      </c>
      <c r="X37" s="65">
        <v>152115</v>
      </c>
      <c r="Y37" s="65">
        <v>163998</v>
      </c>
      <c r="Z37" s="65">
        <v>163998</v>
      </c>
      <c r="AA37" s="65">
        <v>192541</v>
      </c>
      <c r="AC37" s="65">
        <v>192541</v>
      </c>
      <c r="AD37" s="65">
        <v>192541</v>
      </c>
      <c r="AE37" s="65">
        <v>192541</v>
      </c>
      <c r="AF37" s="65">
        <v>192541</v>
      </c>
      <c r="AH37" s="65">
        <v>192541</v>
      </c>
      <c r="AI37" s="65">
        <v>192541</v>
      </c>
      <c r="AJ37" s="65">
        <v>192541</v>
      </c>
      <c r="AK37" s="65">
        <v>192541</v>
      </c>
    </row>
    <row r="38" spans="1:37">
      <c r="A38" s="61"/>
      <c r="B38" s="62" t="s">
        <v>20</v>
      </c>
      <c r="C38" s="63" t="s">
        <v>190</v>
      </c>
      <c r="D38" s="82">
        <v>0</v>
      </c>
      <c r="E38" s="82">
        <v>0</v>
      </c>
      <c r="F38" s="82">
        <v>0</v>
      </c>
      <c r="G38" s="64">
        <v>1847</v>
      </c>
      <c r="H38" s="65">
        <v>7038</v>
      </c>
      <c r="I38" s="65">
        <v>11129</v>
      </c>
      <c r="J38" s="65">
        <v>12613</v>
      </c>
      <c r="K38" s="65">
        <v>12613</v>
      </c>
      <c r="L38" s="65">
        <v>12872</v>
      </c>
      <c r="N38" s="65">
        <v>2954.8543199999999</v>
      </c>
      <c r="O38" s="65">
        <v>4733.9825599999995</v>
      </c>
      <c r="P38" s="65">
        <v>6223.78557</v>
      </c>
      <c r="Q38" s="65">
        <v>7038</v>
      </c>
      <c r="S38" s="65">
        <v>7835</v>
      </c>
      <c r="T38" s="65">
        <v>9383.1970799999999</v>
      </c>
      <c r="U38" s="65">
        <v>10561.00915</v>
      </c>
      <c r="V38" s="65">
        <v>11129</v>
      </c>
      <c r="X38" s="65">
        <v>11619</v>
      </c>
      <c r="Y38" s="65">
        <v>12225</v>
      </c>
      <c r="Z38" s="65">
        <v>12613</v>
      </c>
      <c r="AA38" s="65">
        <v>12613</v>
      </c>
      <c r="AC38" s="65">
        <v>12613</v>
      </c>
      <c r="AD38" s="65">
        <v>12613</v>
      </c>
      <c r="AE38" s="65">
        <v>12613</v>
      </c>
      <c r="AF38" s="65">
        <v>12613</v>
      </c>
      <c r="AH38" s="65">
        <v>12613</v>
      </c>
      <c r="AI38" s="65">
        <v>12613</v>
      </c>
      <c r="AJ38" s="65">
        <v>13136</v>
      </c>
      <c r="AK38" s="65">
        <v>12872</v>
      </c>
    </row>
    <row r="39" spans="1:37">
      <c r="A39" s="61"/>
      <c r="B39" s="62" t="s">
        <v>21</v>
      </c>
      <c r="C39" s="63" t="s">
        <v>145</v>
      </c>
      <c r="D39" s="82">
        <v>0</v>
      </c>
      <c r="E39" s="82">
        <v>0</v>
      </c>
      <c r="F39" s="82">
        <v>0</v>
      </c>
      <c r="G39" s="82">
        <v>0</v>
      </c>
      <c r="H39" s="65">
        <v>683</v>
      </c>
      <c r="I39" s="65">
        <v>2514</v>
      </c>
      <c r="J39" s="65">
        <v>7239</v>
      </c>
      <c r="K39" s="65">
        <v>27445</v>
      </c>
      <c r="L39" s="65">
        <v>26087</v>
      </c>
      <c r="N39" s="82">
        <v>0</v>
      </c>
      <c r="O39" s="65">
        <v>683.33199999999999</v>
      </c>
      <c r="P39" s="65">
        <v>683.33192000000008</v>
      </c>
      <c r="Q39" s="65">
        <v>683</v>
      </c>
      <c r="S39" s="65">
        <v>683</v>
      </c>
      <c r="T39" s="65">
        <v>2514.0963900000002</v>
      </c>
      <c r="U39" s="65">
        <v>2514.0963900000002</v>
      </c>
      <c r="V39" s="65">
        <v>2514</v>
      </c>
      <c r="X39" s="65">
        <v>2514</v>
      </c>
      <c r="Y39" s="65">
        <v>7239</v>
      </c>
      <c r="Z39" s="65">
        <v>7239</v>
      </c>
      <c r="AA39" s="65">
        <v>7239</v>
      </c>
      <c r="AC39" s="82">
        <v>7239</v>
      </c>
      <c r="AD39" s="82">
        <v>27445</v>
      </c>
      <c r="AE39" s="82">
        <v>27445</v>
      </c>
      <c r="AF39" s="82">
        <v>27445</v>
      </c>
      <c r="AH39" s="82">
        <v>27445</v>
      </c>
      <c r="AI39" s="82">
        <v>27445</v>
      </c>
      <c r="AJ39" s="82">
        <v>27445</v>
      </c>
      <c r="AK39" s="82">
        <v>26087</v>
      </c>
    </row>
    <row r="40" spans="1:37">
      <c r="A40" s="61"/>
      <c r="B40" s="62" t="s">
        <v>22</v>
      </c>
      <c r="C40" s="63" t="s">
        <v>191</v>
      </c>
      <c r="D40" s="82">
        <v>-56899</v>
      </c>
      <c r="E40" s="82">
        <v>-65179</v>
      </c>
      <c r="F40" s="82">
        <v>-54305</v>
      </c>
      <c r="G40" s="82">
        <v>-45763</v>
      </c>
      <c r="H40" s="82">
        <v>-23561</v>
      </c>
      <c r="I40" s="82">
        <v>481</v>
      </c>
      <c r="J40" s="82">
        <v>20206</v>
      </c>
      <c r="K40" s="82">
        <v>-10041</v>
      </c>
      <c r="L40" s="82">
        <v>623</v>
      </c>
      <c r="N40" s="82">
        <v>-42724.51402000001</v>
      </c>
      <c r="O40" s="82">
        <v>-37689.926659999997</v>
      </c>
      <c r="P40" s="82">
        <v>-34589.141659999921</v>
      </c>
      <c r="Q40" s="82">
        <v>-23561</v>
      </c>
      <c r="S40" s="82">
        <v>-26906</v>
      </c>
      <c r="T40" s="82">
        <v>-21529.361150000004</v>
      </c>
      <c r="U40" s="82">
        <v>-20093.315560000101</v>
      </c>
      <c r="V40" s="82">
        <v>481</v>
      </c>
      <c r="X40" s="82">
        <v>3913</v>
      </c>
      <c r="Y40" s="82">
        <v>15044</v>
      </c>
      <c r="Z40" s="82">
        <v>6847</v>
      </c>
      <c r="AA40" s="82">
        <v>20206</v>
      </c>
      <c r="AC40" s="82">
        <v>15915</v>
      </c>
      <c r="AD40" s="82">
        <v>-21851</v>
      </c>
      <c r="AE40" s="82">
        <v>-28638</v>
      </c>
      <c r="AF40" s="82">
        <v>-10041</v>
      </c>
      <c r="AH40" s="82">
        <v>-6381</v>
      </c>
      <c r="AI40" s="82">
        <v>-3511</v>
      </c>
      <c r="AJ40" s="82">
        <v>-2205</v>
      </c>
      <c r="AK40" s="82">
        <f>AK41+AK42</f>
        <v>623</v>
      </c>
    </row>
    <row r="41" spans="1:37">
      <c r="A41" s="61"/>
      <c r="B41" s="62" t="s">
        <v>23</v>
      </c>
      <c r="C41" s="63" t="s">
        <v>192</v>
      </c>
      <c r="D41" s="82">
        <v>-48023</v>
      </c>
      <c r="E41" s="82">
        <v>-56899</v>
      </c>
      <c r="F41" s="82">
        <v>-65179</v>
      </c>
      <c r="G41" s="82">
        <v>-54305</v>
      </c>
      <c r="H41" s="82">
        <v>-46446</v>
      </c>
      <c r="I41" s="82">
        <v>-25392</v>
      </c>
      <c r="J41" s="82">
        <v>0</v>
      </c>
      <c r="K41" s="82">
        <v>0</v>
      </c>
      <c r="L41" s="82">
        <v>-8683</v>
      </c>
      <c r="N41" s="82">
        <v>-45763.390340000005</v>
      </c>
      <c r="O41" s="82">
        <v>-46446.722260000002</v>
      </c>
      <c r="P41" s="82">
        <v>-46446.722260000002</v>
      </c>
      <c r="Q41" s="82">
        <v>-46446</v>
      </c>
      <c r="S41" s="82">
        <v>-23561</v>
      </c>
      <c r="T41" s="82">
        <v>-25392.930869999997</v>
      </c>
      <c r="U41" s="82">
        <v>-25392.930869999997</v>
      </c>
      <c r="V41" s="82">
        <v>-25392</v>
      </c>
      <c r="X41" s="82">
        <v>481</v>
      </c>
      <c r="Y41" s="82">
        <v>0</v>
      </c>
      <c r="Z41" s="82">
        <v>0</v>
      </c>
      <c r="AA41" s="82">
        <v>0</v>
      </c>
      <c r="AC41" s="82">
        <v>20206</v>
      </c>
      <c r="AD41" s="82">
        <v>0</v>
      </c>
      <c r="AE41" s="82">
        <v>0</v>
      </c>
      <c r="AF41" s="82">
        <v>0</v>
      </c>
      <c r="AH41" s="82">
        <v>-10041</v>
      </c>
      <c r="AI41" s="82">
        <v>-10041</v>
      </c>
      <c r="AJ41" s="82">
        <v>-10041</v>
      </c>
      <c r="AK41" s="82">
        <v>-8683</v>
      </c>
    </row>
    <row r="42" spans="1:37" ht="12.6" thickBot="1">
      <c r="A42" s="61"/>
      <c r="B42" s="83" t="s">
        <v>24</v>
      </c>
      <c r="C42" s="63" t="s">
        <v>193</v>
      </c>
      <c r="D42" s="82">
        <v>-8876</v>
      </c>
      <c r="E42" s="82">
        <v>-8280</v>
      </c>
      <c r="F42" s="65">
        <v>10874</v>
      </c>
      <c r="G42" s="65">
        <v>8542</v>
      </c>
      <c r="H42" s="65">
        <v>22885</v>
      </c>
      <c r="I42" s="82">
        <v>25873</v>
      </c>
      <c r="J42" s="82">
        <v>20206</v>
      </c>
      <c r="K42" s="82">
        <v>-10041</v>
      </c>
      <c r="L42" s="82">
        <v>9306</v>
      </c>
      <c r="N42" s="82">
        <v>3038.8763199999976</v>
      </c>
      <c r="O42" s="82">
        <v>8756.7956000000049</v>
      </c>
      <c r="P42" s="82">
        <v>11857.580600000087</v>
      </c>
      <c r="Q42" s="82">
        <v>22885</v>
      </c>
      <c r="S42" s="82">
        <v>-3345</v>
      </c>
      <c r="T42" s="82">
        <v>3863.5697199999922</v>
      </c>
      <c r="U42" s="82">
        <v>5299.6153099999001</v>
      </c>
      <c r="V42" s="82">
        <v>25873</v>
      </c>
      <c r="X42" s="82">
        <v>3432</v>
      </c>
      <c r="Y42" s="82">
        <v>15044</v>
      </c>
      <c r="Z42" s="82">
        <v>6847</v>
      </c>
      <c r="AA42" s="82">
        <v>20206</v>
      </c>
      <c r="AC42" s="82">
        <v>-4291</v>
      </c>
      <c r="AD42" s="82">
        <v>-21851</v>
      </c>
      <c r="AE42" s="82">
        <v>-28638</v>
      </c>
      <c r="AF42" s="82">
        <v>-10041</v>
      </c>
      <c r="AH42" s="82">
        <v>3660</v>
      </c>
      <c r="AI42" s="82">
        <v>6530</v>
      </c>
      <c r="AJ42" s="82">
        <v>7836</v>
      </c>
      <c r="AK42" s="82">
        <v>9306</v>
      </c>
    </row>
    <row r="43" spans="1:37" ht="12.6" thickTop="1">
      <c r="B43" s="66" t="s">
        <v>16</v>
      </c>
      <c r="C43" s="67" t="s">
        <v>138</v>
      </c>
      <c r="D43" s="68">
        <v>27331</v>
      </c>
      <c r="E43" s="68">
        <v>35072</v>
      </c>
      <c r="F43" s="68">
        <v>54244</v>
      </c>
      <c r="G43" s="68">
        <v>64632</v>
      </c>
      <c r="H43" s="68">
        <v>137142</v>
      </c>
      <c r="I43" s="68">
        <v>167114</v>
      </c>
      <c r="J43" s="68">
        <v>233548</v>
      </c>
      <c r="K43" s="68">
        <v>223507</v>
      </c>
      <c r="L43" s="68">
        <v>233072</v>
      </c>
      <c r="N43" s="68">
        <v>113219.75647999998</v>
      </c>
      <c r="O43" s="68">
        <v>120702.24617</v>
      </c>
      <c r="P43" s="68">
        <v>125292.83411000013</v>
      </c>
      <c r="Q43" s="68">
        <v>137142</v>
      </c>
      <c r="S43" s="68">
        <v>134594</v>
      </c>
      <c r="T43" s="68">
        <v>143350.53585000004</v>
      </c>
      <c r="U43" s="68">
        <v>145964.39350999994</v>
      </c>
      <c r="V43" s="68">
        <v>167114</v>
      </c>
      <c r="X43" s="68">
        <v>171036</v>
      </c>
      <c r="Y43" s="68">
        <v>199398</v>
      </c>
      <c r="Z43" s="68">
        <v>191596</v>
      </c>
      <c r="AA43" s="68">
        <v>233548</v>
      </c>
      <c r="AC43" s="68">
        <v>229257</v>
      </c>
      <c r="AD43" s="68">
        <v>211697</v>
      </c>
      <c r="AE43" s="68">
        <v>204910</v>
      </c>
      <c r="AF43" s="68">
        <v>223507</v>
      </c>
      <c r="AH43" s="68">
        <v>227167</v>
      </c>
      <c r="AI43" s="68">
        <v>230037</v>
      </c>
      <c r="AJ43" s="68">
        <v>231866</v>
      </c>
      <c r="AK43" s="68">
        <f>SUM(AK36:AK40)</f>
        <v>233072</v>
      </c>
    </row>
    <row r="44" spans="1:37" ht="6.6" customHeight="1">
      <c r="B44" s="84"/>
      <c r="C44" s="84"/>
      <c r="D44" s="84"/>
      <c r="E44" s="84"/>
      <c r="F44" s="84"/>
      <c r="H44" s="85"/>
      <c r="I44" s="85"/>
      <c r="J44" s="85"/>
      <c r="K44" s="85"/>
      <c r="L44" s="85"/>
      <c r="N44" s="85"/>
      <c r="O44" s="85"/>
      <c r="P44" s="85"/>
      <c r="Q44" s="85"/>
      <c r="S44" s="85"/>
      <c r="T44" s="85"/>
      <c r="U44" s="85"/>
      <c r="V44" s="85"/>
      <c r="X44" s="85"/>
      <c r="Y44" s="85"/>
      <c r="Z44" s="85"/>
      <c r="AA44" s="85"/>
      <c r="AC44" s="85"/>
      <c r="AD44" s="85"/>
      <c r="AE44" s="85"/>
      <c r="AF44" s="85"/>
      <c r="AH44" s="85"/>
      <c r="AI44" s="85"/>
      <c r="AJ44" s="85"/>
      <c r="AK44" s="85"/>
    </row>
    <row r="45" spans="1:37">
      <c r="A45" s="61"/>
      <c r="B45" s="62" t="s">
        <v>27</v>
      </c>
      <c r="C45" s="63" t="s">
        <v>139</v>
      </c>
      <c r="D45" s="65">
        <v>1392</v>
      </c>
      <c r="E45" s="65">
        <v>941</v>
      </c>
      <c r="F45" s="65">
        <v>54020</v>
      </c>
      <c r="G45" s="65">
        <v>62525</v>
      </c>
      <c r="H45" s="65">
        <v>63640</v>
      </c>
      <c r="I45" s="65">
        <v>121372</v>
      </c>
      <c r="J45" s="65">
        <v>141686</v>
      </c>
      <c r="K45" s="65">
        <v>128193</v>
      </c>
      <c r="L45" s="65">
        <v>112036</v>
      </c>
      <c r="N45" s="65">
        <v>60431.505251673974</v>
      </c>
      <c r="O45" s="65">
        <v>57173.964260000008</v>
      </c>
      <c r="P45" s="65">
        <v>55606.80914409097</v>
      </c>
      <c r="Q45" s="65">
        <v>63640</v>
      </c>
      <c r="S45" s="65">
        <v>69667.541379999995</v>
      </c>
      <c r="T45" s="65">
        <v>126934.73647</v>
      </c>
      <c r="U45" s="65">
        <v>128397.35041797356</v>
      </c>
      <c r="V45" s="65">
        <v>121372</v>
      </c>
      <c r="X45" s="65">
        <v>127169</v>
      </c>
      <c r="Y45" s="65">
        <v>138816</v>
      </c>
      <c r="Z45" s="65">
        <v>140540</v>
      </c>
      <c r="AA45" s="65">
        <v>141686</v>
      </c>
      <c r="AC45" s="65">
        <v>141985</v>
      </c>
      <c r="AD45" s="65">
        <v>137758</v>
      </c>
      <c r="AE45" s="65">
        <v>132466</v>
      </c>
      <c r="AF45" s="65">
        <v>128193</v>
      </c>
      <c r="AH45" s="65">
        <v>124511</v>
      </c>
      <c r="AI45" s="65">
        <v>121221</v>
      </c>
      <c r="AJ45" s="65">
        <v>117558</v>
      </c>
      <c r="AK45" s="65">
        <v>112036</v>
      </c>
    </row>
    <row r="46" spans="1:37">
      <c r="A46" s="61"/>
      <c r="B46" s="62" t="s">
        <v>392</v>
      </c>
      <c r="C46" s="63" t="s">
        <v>393</v>
      </c>
      <c r="D46" s="65"/>
      <c r="E46" s="65"/>
      <c r="F46" s="65"/>
      <c r="G46" s="65"/>
      <c r="H46" s="65"/>
      <c r="I46" s="65"/>
      <c r="J46" s="65">
        <v>2977</v>
      </c>
      <c r="K46" s="65">
        <v>2682</v>
      </c>
      <c r="L46" s="65">
        <v>2607</v>
      </c>
      <c r="N46" s="65"/>
      <c r="O46" s="65"/>
      <c r="P46" s="65"/>
      <c r="Q46" s="65"/>
      <c r="S46" s="65"/>
      <c r="T46" s="65"/>
      <c r="U46" s="65"/>
      <c r="V46" s="65"/>
      <c r="X46" s="65"/>
      <c r="Y46" s="65">
        <v>3397</v>
      </c>
      <c r="Z46" s="65">
        <v>3397</v>
      </c>
      <c r="AA46" s="65">
        <v>2977</v>
      </c>
      <c r="AC46" s="65">
        <v>2977</v>
      </c>
      <c r="AD46" s="65">
        <v>2292</v>
      </c>
      <c r="AE46" s="65">
        <v>2292</v>
      </c>
      <c r="AF46" s="65">
        <v>2682</v>
      </c>
      <c r="AH46" s="65">
        <v>2682</v>
      </c>
      <c r="AI46" s="65">
        <v>2682</v>
      </c>
      <c r="AJ46" s="65">
        <v>2682</v>
      </c>
      <c r="AK46" s="65">
        <v>2607</v>
      </c>
    </row>
    <row r="47" spans="1:37">
      <c r="A47" s="61"/>
      <c r="B47" s="62" t="s">
        <v>28</v>
      </c>
      <c r="C47" s="63" t="s">
        <v>194</v>
      </c>
      <c r="D47" s="65">
        <v>12</v>
      </c>
      <c r="E47" s="65">
        <v>11</v>
      </c>
      <c r="F47" s="65">
        <v>1299</v>
      </c>
      <c r="G47" s="65">
        <v>1732</v>
      </c>
      <c r="H47" s="65">
        <v>3865</v>
      </c>
      <c r="I47" s="65">
        <v>4586</v>
      </c>
      <c r="J47" s="65">
        <v>6805</v>
      </c>
      <c r="K47" s="65">
        <v>10454</v>
      </c>
      <c r="L47" s="65">
        <v>11184</v>
      </c>
      <c r="N47" s="65">
        <v>1492.6188400000001</v>
      </c>
      <c r="O47" s="65">
        <v>1618.2334599999999</v>
      </c>
      <c r="P47" s="65">
        <v>1600.8148500000002</v>
      </c>
      <c r="Q47" s="65">
        <v>3865</v>
      </c>
      <c r="S47" s="65">
        <v>2213.4794500000003</v>
      </c>
      <c r="T47" s="65">
        <v>2147.02603</v>
      </c>
      <c r="U47" s="65">
        <v>2970.4884500000003</v>
      </c>
      <c r="V47" s="65">
        <v>4586</v>
      </c>
      <c r="X47" s="65">
        <v>4049</v>
      </c>
      <c r="Y47" s="65">
        <v>5133</v>
      </c>
      <c r="Z47" s="65">
        <v>5502</v>
      </c>
      <c r="AA47" s="65">
        <v>6805</v>
      </c>
      <c r="AC47" s="65">
        <v>5515</v>
      </c>
      <c r="AD47" s="65">
        <v>5867</v>
      </c>
      <c r="AE47" s="65">
        <v>7224</v>
      </c>
      <c r="AF47" s="65">
        <v>10454</v>
      </c>
      <c r="AH47" s="65">
        <v>6645</v>
      </c>
      <c r="AI47" s="65">
        <v>7584</v>
      </c>
      <c r="AJ47" s="65">
        <v>8673</v>
      </c>
      <c r="AK47" s="65">
        <v>11184</v>
      </c>
    </row>
    <row r="48" spans="1:37">
      <c r="A48" s="61"/>
      <c r="B48" s="62" t="s">
        <v>29</v>
      </c>
      <c r="C48" s="63" t="s">
        <v>195</v>
      </c>
      <c r="D48" s="82">
        <v>0</v>
      </c>
      <c r="E48" s="82">
        <v>0</v>
      </c>
      <c r="F48" s="82">
        <v>0</v>
      </c>
      <c r="G48" s="65">
        <v>111</v>
      </c>
      <c r="H48" s="65">
        <v>111</v>
      </c>
      <c r="I48" s="65">
        <v>132</v>
      </c>
      <c r="J48" s="65">
        <v>132</v>
      </c>
      <c r="K48" s="65">
        <v>132</v>
      </c>
      <c r="L48" s="65">
        <v>132</v>
      </c>
      <c r="N48" s="65">
        <v>110.736</v>
      </c>
      <c r="O48" s="65">
        <v>110.736</v>
      </c>
      <c r="P48" s="65">
        <v>110.736</v>
      </c>
      <c r="Q48" s="65">
        <v>111</v>
      </c>
      <c r="S48" s="65">
        <v>110.736</v>
      </c>
      <c r="T48" s="65">
        <v>110.736</v>
      </c>
      <c r="U48" s="65">
        <v>110.736</v>
      </c>
      <c r="V48" s="65">
        <v>132</v>
      </c>
      <c r="X48" s="65">
        <v>132</v>
      </c>
      <c r="Y48" s="65">
        <v>132</v>
      </c>
      <c r="Z48" s="65">
        <v>132</v>
      </c>
      <c r="AA48" s="65">
        <v>132</v>
      </c>
      <c r="AC48" s="65">
        <v>132</v>
      </c>
      <c r="AD48" s="65">
        <v>132</v>
      </c>
      <c r="AE48" s="65">
        <v>132</v>
      </c>
      <c r="AF48" s="65">
        <v>132</v>
      </c>
      <c r="AH48" s="65">
        <v>132</v>
      </c>
      <c r="AI48" s="65">
        <v>132</v>
      </c>
      <c r="AJ48" s="65">
        <v>132</v>
      </c>
      <c r="AK48" s="65">
        <v>132</v>
      </c>
    </row>
    <row r="49" spans="1:37">
      <c r="A49" s="61"/>
      <c r="B49" s="62" t="s">
        <v>242</v>
      </c>
      <c r="C49" s="63" t="s">
        <v>247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65">
        <v>126</v>
      </c>
      <c r="J49" s="65">
        <v>261</v>
      </c>
      <c r="K49" s="65">
        <v>261</v>
      </c>
      <c r="L49" s="65">
        <v>261</v>
      </c>
      <c r="N49" s="82">
        <v>0</v>
      </c>
      <c r="O49" s="82">
        <v>0</v>
      </c>
      <c r="P49" s="82">
        <v>0</v>
      </c>
      <c r="Q49" s="82">
        <v>0</v>
      </c>
      <c r="S49" s="65">
        <v>126.01625999999999</v>
      </c>
      <c r="T49" s="65">
        <v>126.01625999999999</v>
      </c>
      <c r="U49" s="65">
        <v>126.01625999999999</v>
      </c>
      <c r="V49" s="65">
        <v>126</v>
      </c>
      <c r="X49" s="65">
        <v>221</v>
      </c>
      <c r="Y49" s="65">
        <v>221</v>
      </c>
      <c r="Z49" s="65">
        <v>221</v>
      </c>
      <c r="AA49" s="65">
        <v>261</v>
      </c>
      <c r="AC49" s="82">
        <v>261</v>
      </c>
      <c r="AD49" s="82">
        <v>261</v>
      </c>
      <c r="AE49" s="82">
        <v>261</v>
      </c>
      <c r="AF49" s="82">
        <v>261</v>
      </c>
      <c r="AH49" s="82">
        <v>261</v>
      </c>
      <c r="AI49" s="82">
        <v>261</v>
      </c>
      <c r="AJ49" s="82">
        <v>261</v>
      </c>
      <c r="AK49" s="82">
        <v>261</v>
      </c>
    </row>
    <row r="50" spans="1:37">
      <c r="B50" s="86" t="s">
        <v>25</v>
      </c>
      <c r="C50" s="87" t="s">
        <v>143</v>
      </c>
      <c r="D50" s="41">
        <v>1404</v>
      </c>
      <c r="E50" s="41">
        <v>952</v>
      </c>
      <c r="F50" s="41">
        <v>55319</v>
      </c>
      <c r="G50" s="41">
        <v>64368</v>
      </c>
      <c r="H50" s="41">
        <v>67616</v>
      </c>
      <c r="I50" s="41">
        <v>126216</v>
      </c>
      <c r="J50" s="41">
        <v>151861</v>
      </c>
      <c r="K50" s="41">
        <v>141722</v>
      </c>
      <c r="L50" s="41">
        <v>126220</v>
      </c>
      <c r="N50" s="41">
        <v>62034.860091673974</v>
      </c>
      <c r="O50" s="41">
        <v>58902.933720000008</v>
      </c>
      <c r="P50" s="41">
        <v>57318.35999409097</v>
      </c>
      <c r="Q50" s="41">
        <v>67616</v>
      </c>
      <c r="S50" s="41">
        <v>72117.773090000002</v>
      </c>
      <c r="T50" s="41">
        <v>129318.51476000001</v>
      </c>
      <c r="U50" s="41">
        <v>131604.59112797357</v>
      </c>
      <c r="V50" s="41">
        <v>126216</v>
      </c>
      <c r="X50" s="41">
        <v>131571</v>
      </c>
      <c r="Y50" s="41">
        <v>147699</v>
      </c>
      <c r="Z50" s="41">
        <v>149792</v>
      </c>
      <c r="AA50" s="41">
        <v>151861</v>
      </c>
      <c r="AC50" s="41">
        <v>150870</v>
      </c>
      <c r="AD50" s="41">
        <v>146310</v>
      </c>
      <c r="AE50" s="41">
        <v>142375</v>
      </c>
      <c r="AF50" s="41">
        <v>141722</v>
      </c>
      <c r="AH50" s="41">
        <v>134231</v>
      </c>
      <c r="AI50" s="41">
        <v>131880</v>
      </c>
      <c r="AJ50" s="41">
        <v>129306</v>
      </c>
      <c r="AK50" s="41">
        <f>SUM(AK45:AK49)</f>
        <v>126220</v>
      </c>
    </row>
    <row r="51" spans="1:37" ht="12" customHeight="1">
      <c r="A51" s="61"/>
      <c r="B51" s="62" t="s">
        <v>31</v>
      </c>
      <c r="C51" s="63" t="s">
        <v>137</v>
      </c>
      <c r="D51" s="65">
        <v>26812</v>
      </c>
      <c r="E51" s="65">
        <v>36666</v>
      </c>
      <c r="F51" s="65">
        <v>44778</v>
      </c>
      <c r="G51" s="65">
        <v>50219</v>
      </c>
      <c r="H51" s="65">
        <v>128987</v>
      </c>
      <c r="I51" s="65">
        <v>163243</v>
      </c>
      <c r="J51" s="65">
        <v>216742</v>
      </c>
      <c r="K51" s="65">
        <v>300781</v>
      </c>
      <c r="L51" s="65">
        <v>305264</v>
      </c>
      <c r="N51" s="65">
        <v>59494.584920000008</v>
      </c>
      <c r="O51" s="65">
        <v>55505.658349999998</v>
      </c>
      <c r="P51" s="65">
        <v>111496.41456</v>
      </c>
      <c r="Q51" s="65">
        <v>128987</v>
      </c>
      <c r="S51" s="65">
        <v>135889</v>
      </c>
      <c r="T51" s="65">
        <v>111280.47730000003</v>
      </c>
      <c r="U51" s="65">
        <v>141801.16144071802</v>
      </c>
      <c r="V51" s="65">
        <v>163243</v>
      </c>
      <c r="X51" s="65">
        <v>142747</v>
      </c>
      <c r="Y51" s="65">
        <v>178314</v>
      </c>
      <c r="Z51" s="65">
        <v>223081</v>
      </c>
      <c r="AA51" s="65">
        <v>216681</v>
      </c>
      <c r="AC51" s="65">
        <v>203615</v>
      </c>
      <c r="AD51" s="65">
        <v>235474</v>
      </c>
      <c r="AE51" s="65">
        <v>291415</v>
      </c>
      <c r="AF51" s="65">
        <v>300781</v>
      </c>
      <c r="AH51" s="65">
        <v>292268</v>
      </c>
      <c r="AI51" s="65">
        <v>232083</v>
      </c>
      <c r="AJ51" s="65">
        <v>295507</v>
      </c>
      <c r="AK51" s="65">
        <v>305264</v>
      </c>
    </row>
    <row r="52" spans="1:37">
      <c r="A52" s="61"/>
      <c r="B52" s="62" t="s">
        <v>32</v>
      </c>
      <c r="C52" s="63" t="s">
        <v>146</v>
      </c>
      <c r="D52" s="82">
        <v>0</v>
      </c>
      <c r="E52" s="82">
        <v>0</v>
      </c>
      <c r="F52" s="82">
        <v>0</v>
      </c>
      <c r="G52" s="65">
        <v>119</v>
      </c>
      <c r="H52" s="65">
        <v>1897</v>
      </c>
      <c r="I52" s="65">
        <v>1649</v>
      </c>
      <c r="J52" s="65">
        <v>0</v>
      </c>
      <c r="K52" s="65">
        <v>1408</v>
      </c>
      <c r="L52" s="65">
        <v>0</v>
      </c>
      <c r="N52" s="65">
        <v>892.18931000000009</v>
      </c>
      <c r="O52" s="65">
        <v>595.36099999999999</v>
      </c>
      <c r="P52" s="65">
        <v>1573.566</v>
      </c>
      <c r="Q52" s="65">
        <v>1897</v>
      </c>
      <c r="S52" s="82">
        <v>0</v>
      </c>
      <c r="T52" s="65">
        <v>762.33351000000005</v>
      </c>
      <c r="U52" s="65">
        <v>1212.4495099999999</v>
      </c>
      <c r="V52" s="65">
        <v>1649</v>
      </c>
      <c r="X52" s="82">
        <v>89</v>
      </c>
      <c r="Y52" s="82">
        <v>0</v>
      </c>
      <c r="Z52" s="82">
        <v>0</v>
      </c>
      <c r="AA52" s="65">
        <v>0</v>
      </c>
      <c r="AC52" s="65"/>
      <c r="AD52" s="65">
        <v>0</v>
      </c>
      <c r="AE52" s="65"/>
      <c r="AF52" s="65">
        <v>1408</v>
      </c>
      <c r="AH52" s="65">
        <v>702</v>
      </c>
      <c r="AI52" s="65">
        <v>220</v>
      </c>
      <c r="AJ52" s="65">
        <v>725</v>
      </c>
      <c r="AK52" s="65">
        <v>0</v>
      </c>
    </row>
    <row r="53" spans="1:37">
      <c r="A53" s="61"/>
      <c r="B53" s="62" t="s">
        <v>26</v>
      </c>
      <c r="C53" s="63" t="s">
        <v>196</v>
      </c>
      <c r="D53" s="65">
        <v>23286</v>
      </c>
      <c r="E53" s="65">
        <v>30821</v>
      </c>
      <c r="F53" s="65">
        <v>38991</v>
      </c>
      <c r="G53" s="65">
        <v>34906</v>
      </c>
      <c r="H53" s="65">
        <v>32008</v>
      </c>
      <c r="I53" s="65">
        <v>78336</v>
      </c>
      <c r="J53" s="65">
        <v>120601</v>
      </c>
      <c r="K53" s="65">
        <v>109829</v>
      </c>
      <c r="L53" s="65">
        <v>156935</v>
      </c>
      <c r="N53" s="65">
        <v>21528.858439999996</v>
      </c>
      <c r="O53" s="65">
        <v>50022.813920000001</v>
      </c>
      <c r="P53" s="65">
        <v>44970.651579999998</v>
      </c>
      <c r="Q53" s="65">
        <v>32008</v>
      </c>
      <c r="S53" s="65">
        <v>58206</v>
      </c>
      <c r="T53" s="65">
        <v>76749.377039999992</v>
      </c>
      <c r="U53" s="65">
        <v>100453.14302928202</v>
      </c>
      <c r="V53" s="65">
        <v>78336</v>
      </c>
      <c r="X53" s="65">
        <v>119732</v>
      </c>
      <c r="Y53" s="65">
        <v>118721</v>
      </c>
      <c r="Z53" s="65">
        <v>137635</v>
      </c>
      <c r="AA53" s="65">
        <v>120600</v>
      </c>
      <c r="AC53" s="65">
        <v>160905</v>
      </c>
      <c r="AD53" s="65">
        <v>131594</v>
      </c>
      <c r="AE53" s="65">
        <v>187595</v>
      </c>
      <c r="AF53" s="65">
        <v>109829</v>
      </c>
      <c r="AH53" s="65">
        <v>208268</v>
      </c>
      <c r="AI53" s="65">
        <v>212687</v>
      </c>
      <c r="AJ53" s="65">
        <v>226224</v>
      </c>
      <c r="AK53" s="65">
        <v>156935</v>
      </c>
    </row>
    <row r="54" spans="1:37">
      <c r="A54" s="61"/>
      <c r="B54" s="62" t="s">
        <v>27</v>
      </c>
      <c r="C54" s="63" t="s">
        <v>139</v>
      </c>
      <c r="D54" s="65">
        <v>2257</v>
      </c>
      <c r="E54" s="65">
        <v>1362</v>
      </c>
      <c r="F54" s="65">
        <v>5436</v>
      </c>
      <c r="G54" s="65">
        <v>9937</v>
      </c>
      <c r="H54" s="65">
        <v>12621</v>
      </c>
      <c r="I54" s="65">
        <v>12227</v>
      </c>
      <c r="J54" s="65">
        <v>15229</v>
      </c>
      <c r="K54" s="65">
        <v>17957</v>
      </c>
      <c r="L54" s="65">
        <v>17796</v>
      </c>
      <c r="N54" s="65">
        <v>10965.636739097639</v>
      </c>
      <c r="O54" s="65">
        <v>10736.032009999999</v>
      </c>
      <c r="P54" s="65">
        <v>10954.658335909027</v>
      </c>
      <c r="Q54" s="65">
        <v>12621</v>
      </c>
      <c r="S54" s="65">
        <v>13794</v>
      </c>
      <c r="T54" s="65">
        <v>11966.13385</v>
      </c>
      <c r="U54" s="65">
        <v>12433.890912026436</v>
      </c>
      <c r="V54" s="65">
        <v>12227</v>
      </c>
      <c r="X54" s="65">
        <v>13176</v>
      </c>
      <c r="Y54" s="65">
        <v>15920</v>
      </c>
      <c r="Z54" s="65">
        <v>15745</v>
      </c>
      <c r="AA54" s="65">
        <v>15229</v>
      </c>
      <c r="AC54" s="65">
        <v>15785</v>
      </c>
      <c r="AD54" s="65">
        <v>16822</v>
      </c>
      <c r="AE54" s="65">
        <v>17321</v>
      </c>
      <c r="AF54" s="65">
        <v>17957</v>
      </c>
      <c r="AH54" s="65">
        <v>18318</v>
      </c>
      <c r="AI54" s="65">
        <v>18262</v>
      </c>
      <c r="AJ54" s="65">
        <v>18355</v>
      </c>
      <c r="AK54" s="65">
        <v>17796</v>
      </c>
    </row>
    <row r="55" spans="1:37">
      <c r="A55" s="61"/>
      <c r="B55" s="62" t="s">
        <v>29</v>
      </c>
      <c r="C55" s="63" t="s">
        <v>195</v>
      </c>
      <c r="D55" s="65">
        <v>2280</v>
      </c>
      <c r="E55" s="65">
        <v>3322</v>
      </c>
      <c r="F55" s="65">
        <v>3701</v>
      </c>
      <c r="G55" s="65">
        <v>5606</v>
      </c>
      <c r="H55" s="65">
        <v>8079</v>
      </c>
      <c r="I55" s="65">
        <v>10446</v>
      </c>
      <c r="J55" s="65">
        <v>11592</v>
      </c>
      <c r="K55" s="65">
        <v>13616</v>
      </c>
      <c r="L55" s="65">
        <v>13967</v>
      </c>
      <c r="N55" s="65">
        <v>5511.51937</v>
      </c>
      <c r="O55" s="65">
        <v>7996.742220000001</v>
      </c>
      <c r="P55" s="65">
        <v>6511.2052399999993</v>
      </c>
      <c r="Q55" s="65">
        <v>8079</v>
      </c>
      <c r="S55" s="65">
        <v>7042</v>
      </c>
      <c r="T55" s="65">
        <v>8011.9223100000008</v>
      </c>
      <c r="U55" s="65">
        <v>9339.9305999999997</v>
      </c>
      <c r="V55" s="65">
        <v>10446</v>
      </c>
      <c r="X55" s="65">
        <v>10313</v>
      </c>
      <c r="Y55" s="65">
        <v>14829</v>
      </c>
      <c r="Z55" s="65">
        <v>11299</v>
      </c>
      <c r="AA55" s="65">
        <v>11592</v>
      </c>
      <c r="AC55" s="65">
        <v>11637</v>
      </c>
      <c r="AD55" s="65">
        <v>12331</v>
      </c>
      <c r="AE55" s="65">
        <v>12646</v>
      </c>
      <c r="AF55" s="65">
        <v>13616</v>
      </c>
      <c r="AH55" s="65">
        <v>14464</v>
      </c>
      <c r="AI55" s="65">
        <v>15617</v>
      </c>
      <c r="AJ55" s="65">
        <v>13393</v>
      </c>
      <c r="AK55" s="65">
        <v>13967</v>
      </c>
    </row>
    <row r="56" spans="1:37">
      <c r="A56" s="61"/>
      <c r="B56" s="62" t="s">
        <v>12</v>
      </c>
      <c r="C56" s="63" t="s">
        <v>133</v>
      </c>
      <c r="D56" s="65">
        <v>1597</v>
      </c>
      <c r="E56" s="65">
        <v>2866</v>
      </c>
      <c r="F56" s="65">
        <v>4788</v>
      </c>
      <c r="G56" s="65">
        <v>12736</v>
      </c>
      <c r="H56" s="65">
        <v>15787</v>
      </c>
      <c r="I56" s="65">
        <v>18725</v>
      </c>
      <c r="J56" s="65">
        <v>21460</v>
      </c>
      <c r="K56" s="65">
        <v>23219</v>
      </c>
      <c r="L56" s="65">
        <v>21698</v>
      </c>
      <c r="N56" s="65">
        <v>18409.908510000001</v>
      </c>
      <c r="O56" s="65">
        <v>16324.87084</v>
      </c>
      <c r="P56" s="65">
        <v>23327.626630000002</v>
      </c>
      <c r="Q56" s="65">
        <v>15787</v>
      </c>
      <c r="S56" s="65">
        <v>17196</v>
      </c>
      <c r="T56" s="65">
        <v>17052.228449999999</v>
      </c>
      <c r="U56" s="65">
        <v>17072.535500000002</v>
      </c>
      <c r="V56" s="65">
        <v>18725</v>
      </c>
      <c r="X56" s="65">
        <v>20105</v>
      </c>
      <c r="Y56" s="65">
        <v>15770</v>
      </c>
      <c r="Z56" s="65">
        <v>23976</v>
      </c>
      <c r="AA56" s="65">
        <v>21460</v>
      </c>
      <c r="AC56" s="65">
        <v>22436</v>
      </c>
      <c r="AD56" s="65">
        <v>25451</v>
      </c>
      <c r="AE56" s="65">
        <v>27657</v>
      </c>
      <c r="AF56" s="65">
        <v>23219</v>
      </c>
      <c r="AH56" s="65">
        <v>27150</v>
      </c>
      <c r="AI56" s="65">
        <v>19209</v>
      </c>
      <c r="AJ56" s="65">
        <v>21651</v>
      </c>
      <c r="AK56" s="65">
        <v>21698</v>
      </c>
    </row>
    <row r="57" spans="1:37">
      <c r="B57" s="86" t="s">
        <v>30</v>
      </c>
      <c r="C57" s="87" t="s">
        <v>140</v>
      </c>
      <c r="D57" s="41">
        <v>56232</v>
      </c>
      <c r="E57" s="41">
        <v>75037</v>
      </c>
      <c r="F57" s="41">
        <v>97694</v>
      </c>
      <c r="G57" s="41">
        <v>113523</v>
      </c>
      <c r="H57" s="41">
        <v>199379</v>
      </c>
      <c r="I57" s="41">
        <v>284626</v>
      </c>
      <c r="J57" s="41">
        <v>385624</v>
      </c>
      <c r="K57" s="41">
        <v>466810</v>
      </c>
      <c r="L57" s="41">
        <v>515660</v>
      </c>
      <c r="N57" s="41">
        <v>116802.69728909765</v>
      </c>
      <c r="O57" s="41">
        <v>141181.47834</v>
      </c>
      <c r="P57" s="41">
        <v>198834.12234590904</v>
      </c>
      <c r="Q57" s="41">
        <v>199379</v>
      </c>
      <c r="S57" s="41">
        <v>232127</v>
      </c>
      <c r="T57" s="41">
        <v>225822.47246000002</v>
      </c>
      <c r="U57" s="41">
        <v>282313.11099202646</v>
      </c>
      <c r="V57" s="41">
        <v>284626</v>
      </c>
      <c r="X57" s="41">
        <v>306162</v>
      </c>
      <c r="Y57" s="41">
        <v>343554</v>
      </c>
      <c r="Z57" s="41">
        <v>411736</v>
      </c>
      <c r="AA57" s="41">
        <v>385562</v>
      </c>
      <c r="AC57" s="41">
        <v>414378</v>
      </c>
      <c r="AD57" s="41">
        <v>421672</v>
      </c>
      <c r="AE57" s="41">
        <v>536634</v>
      </c>
      <c r="AF57" s="41">
        <v>466810</v>
      </c>
      <c r="AH57" s="41">
        <v>561170</v>
      </c>
      <c r="AI57" s="41">
        <v>498078</v>
      </c>
      <c r="AJ57" s="41">
        <v>575855</v>
      </c>
      <c r="AK57" s="41">
        <f>SUM(AK51:AK56)</f>
        <v>515660</v>
      </c>
    </row>
    <row r="58" spans="1:37" ht="6" customHeight="1" thickBot="1">
      <c r="B58" s="88"/>
      <c r="C58" s="88"/>
      <c r="D58" s="88"/>
      <c r="E58" s="88"/>
      <c r="F58" s="88"/>
      <c r="H58" s="85"/>
      <c r="I58" s="85"/>
      <c r="J58" s="85"/>
      <c r="K58" s="85"/>
      <c r="L58" s="85"/>
      <c r="N58" s="85"/>
      <c r="O58" s="85"/>
      <c r="P58" s="85"/>
      <c r="Q58" s="85"/>
      <c r="S58" s="85"/>
      <c r="T58" s="85"/>
      <c r="U58" s="85"/>
      <c r="V58" s="85"/>
      <c r="X58" s="85"/>
      <c r="Y58" s="85"/>
      <c r="Z58" s="85"/>
      <c r="AA58" s="85"/>
      <c r="AC58" s="85"/>
      <c r="AD58" s="85"/>
      <c r="AE58" s="85"/>
      <c r="AF58" s="85"/>
      <c r="AH58" s="85"/>
      <c r="AI58" s="85"/>
      <c r="AJ58" s="85"/>
      <c r="AK58" s="85"/>
    </row>
    <row r="59" spans="1:37" ht="12.6" thickTop="1">
      <c r="B59" s="66" t="s">
        <v>33</v>
      </c>
      <c r="C59" s="67" t="s">
        <v>147</v>
      </c>
      <c r="D59" s="68">
        <v>57636</v>
      </c>
      <c r="E59" s="68">
        <v>75989</v>
      </c>
      <c r="F59" s="68">
        <v>153013</v>
      </c>
      <c r="G59" s="68">
        <v>177891</v>
      </c>
      <c r="H59" s="68">
        <v>266995</v>
      </c>
      <c r="I59" s="68">
        <v>410842</v>
      </c>
      <c r="J59" s="68">
        <v>537485</v>
      </c>
      <c r="K59" s="68">
        <v>608532</v>
      </c>
      <c r="L59" s="68">
        <v>641880</v>
      </c>
      <c r="N59" s="68">
        <v>178837.55738077161</v>
      </c>
      <c r="O59" s="68">
        <v>200084.41206</v>
      </c>
      <c r="P59" s="68">
        <v>256152.48234000002</v>
      </c>
      <c r="Q59" s="68">
        <v>266995</v>
      </c>
      <c r="S59" s="68">
        <v>304245</v>
      </c>
      <c r="T59" s="68">
        <v>355140.98722000001</v>
      </c>
      <c r="U59" s="68">
        <v>413917.70212000003</v>
      </c>
      <c r="V59" s="68">
        <v>410842</v>
      </c>
      <c r="X59" s="68">
        <v>437733</v>
      </c>
      <c r="Y59" s="68">
        <v>491253</v>
      </c>
      <c r="Z59" s="68">
        <v>561528</v>
      </c>
      <c r="AA59" s="68">
        <v>537423</v>
      </c>
      <c r="AC59" s="68">
        <v>565248</v>
      </c>
      <c r="AD59" s="68">
        <v>567982</v>
      </c>
      <c r="AE59" s="68">
        <v>679009</v>
      </c>
      <c r="AF59" s="68">
        <v>608532</v>
      </c>
      <c r="AH59" s="68">
        <v>695401</v>
      </c>
      <c r="AI59" s="68">
        <v>629958</v>
      </c>
      <c r="AJ59" s="68">
        <v>705161</v>
      </c>
      <c r="AK59" s="68">
        <f>AK50+AK57</f>
        <v>641880</v>
      </c>
    </row>
    <row r="60" spans="1:37" ht="7.2" customHeight="1">
      <c r="B60" s="88"/>
      <c r="C60" s="88"/>
      <c r="D60" s="88"/>
      <c r="E60" s="88"/>
      <c r="F60" s="88"/>
      <c r="H60" s="85"/>
      <c r="I60" s="85"/>
      <c r="J60" s="85"/>
      <c r="K60" s="85"/>
      <c r="L60" s="85"/>
      <c r="N60" s="85"/>
      <c r="O60" s="85"/>
      <c r="P60" s="85"/>
      <c r="Q60" s="85"/>
      <c r="S60" s="85"/>
      <c r="T60" s="85"/>
      <c r="U60" s="85"/>
      <c r="V60" s="85"/>
      <c r="X60" s="85"/>
      <c r="Y60" s="85"/>
      <c r="Z60" s="85"/>
      <c r="AA60" s="85"/>
      <c r="AC60" s="85"/>
      <c r="AD60" s="85"/>
      <c r="AE60" s="85"/>
      <c r="AF60" s="85"/>
      <c r="AH60" s="85"/>
      <c r="AI60" s="85"/>
      <c r="AJ60" s="85"/>
      <c r="AK60" s="85"/>
    </row>
    <row r="61" spans="1:37">
      <c r="B61" s="76" t="s">
        <v>34</v>
      </c>
      <c r="C61" s="77" t="s">
        <v>148</v>
      </c>
      <c r="D61" s="45">
        <v>84967</v>
      </c>
      <c r="E61" s="45">
        <v>111061</v>
      </c>
      <c r="F61" s="45">
        <v>207257</v>
      </c>
      <c r="G61" s="45">
        <v>242523</v>
      </c>
      <c r="H61" s="45">
        <v>404137</v>
      </c>
      <c r="I61" s="45">
        <v>577956</v>
      </c>
      <c r="J61" s="45">
        <v>771033</v>
      </c>
      <c r="K61" s="45">
        <v>832039</v>
      </c>
      <c r="L61" s="45">
        <v>874952</v>
      </c>
      <c r="N61" s="45">
        <v>292057.3138607716</v>
      </c>
      <c r="O61" s="45">
        <v>320786.65823</v>
      </c>
      <c r="P61" s="45">
        <v>381445.31645000016</v>
      </c>
      <c r="Q61" s="45">
        <v>404137</v>
      </c>
      <c r="S61" s="45">
        <v>438839</v>
      </c>
      <c r="T61" s="45">
        <v>498491.52307000005</v>
      </c>
      <c r="U61" s="45">
        <v>559882.09563</v>
      </c>
      <c r="V61" s="45">
        <v>577956</v>
      </c>
      <c r="X61" s="45">
        <v>608769</v>
      </c>
      <c r="Y61" s="45">
        <v>690651</v>
      </c>
      <c r="Z61" s="45">
        <v>753124</v>
      </c>
      <c r="AA61" s="45">
        <v>770971</v>
      </c>
      <c r="AC61" s="45">
        <v>794505</v>
      </c>
      <c r="AD61" s="45">
        <v>779679</v>
      </c>
      <c r="AE61" s="45">
        <v>883919</v>
      </c>
      <c r="AF61" s="45">
        <v>832039</v>
      </c>
      <c r="AH61" s="45">
        <v>922568</v>
      </c>
      <c r="AI61" s="45">
        <v>859995</v>
      </c>
      <c r="AJ61" s="45">
        <v>937027</v>
      </c>
      <c r="AK61" s="45">
        <f>AK59+AK43</f>
        <v>874952</v>
      </c>
    </row>
    <row r="64" spans="1:37">
      <c r="B64" s="32" t="str">
        <f>SF!B36</f>
        <v>*dane przekształcone -   Szczegóły dotyczące przekształcenia zostały zaprezentowane w punkcie Dodatkowe informacje do  sprawozdania finansowego</v>
      </c>
    </row>
  </sheetData>
  <mergeCells count="6">
    <mergeCell ref="B6:B7"/>
    <mergeCell ref="B34:B35"/>
    <mergeCell ref="C6:C7"/>
    <mergeCell ref="C34:C35"/>
    <mergeCell ref="AH6:AK6"/>
    <mergeCell ref="AH34:AK34"/>
  </mergeCells>
  <phoneticPr fontId="26" type="noConversion"/>
  <pageMargins left="0.7" right="0.7" top="0.75" bottom="0.75" header="0.3" footer="0.3"/>
  <pageSetup paperSize="9" scale="61" orientation="landscape" horizontalDpi="4294967293" verticalDpi="4294967293" r:id="rId1"/>
  <rowBreaks count="1" manualBreakCount="1">
    <brk id="29" max="16383" man="1"/>
  </rowBreaks>
  <ignoredErrors>
    <ignoredError sqref="AH8:AI61 AK28:AK35 AK25:AK27 AK16:AK17 AK13 AK57:AK61 AK50 AK43:AK44 AK40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31554-1279-4C01-B5AE-3EA83DC81E27}">
  <sheetPr>
    <tabColor rgb="FFF8C037"/>
  </sheetPr>
  <dimension ref="B1:AK69"/>
  <sheetViews>
    <sheetView showGridLines="0" zoomScaleNormal="100" zoomScaleSheetLayoutView="100" workbookViewId="0">
      <pane xSplit="3" ySplit="7" topLeftCell="K69" activePane="bottomRight" state="frozen"/>
      <selection pane="topRight" activeCell="D1" sqref="D1"/>
      <selection pane="bottomLeft" activeCell="A8" sqref="A8"/>
      <selection pane="bottomRight" activeCell="X20" sqref="X20"/>
    </sheetView>
  </sheetViews>
  <sheetFormatPr defaultColWidth="8.88671875" defaultRowHeight="12"/>
  <cols>
    <col min="1" max="1" width="3.109375" style="32" customWidth="1"/>
    <col min="2" max="2" width="41.6640625" style="32" customWidth="1"/>
    <col min="3" max="3" width="43" style="32" bestFit="1" customWidth="1"/>
    <col min="4" max="7" width="6.6640625" style="32" bestFit="1" customWidth="1"/>
    <col min="8" max="8" width="7.44140625" style="32" bestFit="1" customWidth="1"/>
    <col min="9" max="9" width="6.6640625" style="32" bestFit="1" customWidth="1"/>
    <col min="10" max="10" width="6.6640625" style="32" customWidth="1"/>
    <col min="11" max="11" width="7.21875" style="32" customWidth="1"/>
    <col min="12" max="12" width="7.44140625" style="32" bestFit="1" customWidth="1"/>
    <col min="13" max="13" width="3.44140625" style="32" customWidth="1"/>
    <col min="14" max="17" width="6.6640625" style="32" bestFit="1" customWidth="1"/>
    <col min="18" max="18" width="2.6640625" style="32" customWidth="1"/>
    <col min="19" max="22" width="6.6640625" style="32" bestFit="1" customWidth="1"/>
    <col min="23" max="23" width="1.44140625" style="32" customWidth="1"/>
    <col min="24" max="27" width="7.5546875" style="32" customWidth="1"/>
    <col min="28" max="28" width="2.109375" style="32" customWidth="1"/>
    <col min="29" max="29" width="6.6640625" style="32" bestFit="1" customWidth="1"/>
    <col min="30" max="30" width="6.6640625" style="32" customWidth="1"/>
    <col min="31" max="32" width="7.88671875" style="32" customWidth="1"/>
    <col min="33" max="33" width="4.109375" style="32" customWidth="1"/>
    <col min="34" max="34" width="7.44140625" style="32" bestFit="1" customWidth="1"/>
    <col min="35" max="37" width="6.6640625" style="32" bestFit="1" customWidth="1"/>
    <col min="38" max="16384" width="8.88671875" style="32"/>
  </cols>
  <sheetData>
    <row r="1" spans="2:37"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N1" s="48"/>
    </row>
    <row r="2" spans="2:37">
      <c r="B2" s="31" t="s">
        <v>306</v>
      </c>
      <c r="C2" s="31"/>
      <c r="D2" s="31"/>
      <c r="E2" s="31"/>
      <c r="F2" s="31"/>
      <c r="G2" s="31"/>
      <c r="H2" s="33"/>
      <c r="I2" s="33"/>
      <c r="J2" s="33"/>
      <c r="K2" s="33"/>
      <c r="L2" s="33"/>
      <c r="N2" s="55"/>
    </row>
    <row r="3" spans="2:37">
      <c r="B3" s="60" t="s">
        <v>197</v>
      </c>
      <c r="C3" s="31"/>
      <c r="D3" s="31"/>
      <c r="E3" s="31"/>
      <c r="F3" s="31"/>
      <c r="G3" s="31"/>
      <c r="H3" s="33"/>
      <c r="I3" s="33"/>
      <c r="J3" s="33"/>
      <c r="K3" s="33"/>
      <c r="L3" s="33"/>
      <c r="N3" s="55"/>
    </row>
    <row r="4" spans="2:37">
      <c r="B4" s="60"/>
      <c r="C4" s="31"/>
      <c r="D4" s="31"/>
      <c r="E4" s="31"/>
      <c r="F4" s="31"/>
      <c r="G4" s="31"/>
      <c r="H4" s="33"/>
      <c r="I4" s="33"/>
      <c r="J4" s="33"/>
      <c r="K4" s="33"/>
      <c r="L4" s="33"/>
      <c r="N4" s="55"/>
    </row>
    <row r="5" spans="2:37">
      <c r="B5" s="60"/>
      <c r="C5" s="31"/>
      <c r="D5" s="31"/>
      <c r="E5" s="31"/>
      <c r="F5" s="31"/>
      <c r="G5" s="31"/>
      <c r="H5" s="33"/>
      <c r="I5" s="33"/>
      <c r="J5" s="33"/>
      <c r="K5" s="33"/>
      <c r="L5" s="33"/>
      <c r="N5" s="55"/>
    </row>
    <row r="6" spans="2:37" ht="13.8">
      <c r="B6" s="196" t="s">
        <v>58</v>
      </c>
      <c r="C6" s="196" t="s">
        <v>151</v>
      </c>
      <c r="D6" s="35" t="s">
        <v>178</v>
      </c>
      <c r="E6" s="35"/>
      <c r="F6" s="35"/>
      <c r="G6" s="35"/>
      <c r="H6" s="35"/>
      <c r="I6" s="35"/>
      <c r="J6" s="35"/>
      <c r="K6" s="35"/>
      <c r="L6" s="35"/>
      <c r="N6" s="35" t="s">
        <v>266</v>
      </c>
      <c r="O6" s="36"/>
      <c r="P6" s="35"/>
      <c r="Q6" s="36"/>
      <c r="S6" s="35" t="s">
        <v>267</v>
      </c>
      <c r="T6" s="36"/>
      <c r="U6" s="35"/>
      <c r="V6" s="35"/>
      <c r="X6" s="193" t="s">
        <v>365</v>
      </c>
      <c r="Y6" s="193"/>
      <c r="Z6" s="193"/>
      <c r="AA6" s="193"/>
      <c r="AC6" s="35" t="s">
        <v>423</v>
      </c>
      <c r="AD6" s="35"/>
      <c r="AE6" s="35"/>
      <c r="AF6" s="35"/>
      <c r="AH6" s="193" t="s">
        <v>456</v>
      </c>
      <c r="AI6" s="193"/>
      <c r="AJ6" s="193"/>
      <c r="AK6" s="193"/>
    </row>
    <row r="7" spans="2:37">
      <c r="B7" s="196"/>
      <c r="C7" s="196"/>
      <c r="D7" s="59" t="s">
        <v>273</v>
      </c>
      <c r="E7" s="59" t="s">
        <v>272</v>
      </c>
      <c r="F7" s="59" t="s">
        <v>262</v>
      </c>
      <c r="G7" s="59" t="s">
        <v>263</v>
      </c>
      <c r="H7" s="59" t="s">
        <v>264</v>
      </c>
      <c r="I7" s="59" t="s">
        <v>265</v>
      </c>
      <c r="J7" s="59" t="s">
        <v>420</v>
      </c>
      <c r="K7" s="59" t="s">
        <v>452</v>
      </c>
      <c r="L7" s="59" t="s">
        <v>499</v>
      </c>
      <c r="M7" s="177"/>
      <c r="N7" s="30" t="s">
        <v>268</v>
      </c>
      <c r="O7" s="30" t="s">
        <v>269</v>
      </c>
      <c r="P7" s="30" t="s">
        <v>270</v>
      </c>
      <c r="Q7" s="30" t="s">
        <v>271</v>
      </c>
      <c r="R7" s="177"/>
      <c r="S7" s="30" t="s">
        <v>268</v>
      </c>
      <c r="T7" s="30" t="s">
        <v>269</v>
      </c>
      <c r="U7" s="30" t="s">
        <v>270</v>
      </c>
      <c r="V7" s="30" t="s">
        <v>271</v>
      </c>
      <c r="W7" s="177"/>
      <c r="X7" s="30" t="s">
        <v>268</v>
      </c>
      <c r="Y7" s="30" t="s">
        <v>448</v>
      </c>
      <c r="Z7" s="30" t="s">
        <v>450</v>
      </c>
      <c r="AA7" s="30" t="s">
        <v>271</v>
      </c>
      <c r="AB7" s="177"/>
      <c r="AC7" s="30" t="s">
        <v>268</v>
      </c>
      <c r="AD7" s="30" t="s">
        <v>269</v>
      </c>
      <c r="AE7" s="30" t="s">
        <v>450</v>
      </c>
      <c r="AF7" s="30" t="s">
        <v>271</v>
      </c>
      <c r="AH7" s="30" t="s">
        <v>268</v>
      </c>
      <c r="AI7" s="30" t="s">
        <v>269</v>
      </c>
      <c r="AJ7" s="30" t="s">
        <v>270</v>
      </c>
      <c r="AK7" s="30" t="s">
        <v>271</v>
      </c>
    </row>
    <row r="8" spans="2:37" ht="4.95" customHeight="1">
      <c r="N8" s="48"/>
    </row>
    <row r="9" spans="2:37">
      <c r="B9" s="113" t="s">
        <v>59</v>
      </c>
      <c r="C9" s="114" t="s">
        <v>150</v>
      </c>
      <c r="D9" s="116">
        <v>-8863.5720000000001</v>
      </c>
      <c r="E9" s="116">
        <v>-8282.01</v>
      </c>
      <c r="F9" s="115">
        <v>1466.346</v>
      </c>
      <c r="G9" s="115">
        <v>12491</v>
      </c>
      <c r="H9" s="115">
        <v>30315</v>
      </c>
      <c r="I9" s="116">
        <v>33239</v>
      </c>
      <c r="J9" s="116">
        <v>25675</v>
      </c>
      <c r="K9" s="116">
        <v>-11115</v>
      </c>
      <c r="L9" s="116">
        <v>11784</v>
      </c>
      <c r="N9" s="116">
        <v>3870</v>
      </c>
      <c r="O9" s="116">
        <v>7454.3790900000058</v>
      </c>
      <c r="P9" s="116">
        <v>-11308.303090000005</v>
      </c>
      <c r="Q9" s="116">
        <v>30298.923999999999</v>
      </c>
      <c r="S9" s="116">
        <v>-3242.6004499999663</v>
      </c>
      <c r="T9" s="116">
        <v>9124.2716399999572</v>
      </c>
      <c r="U9" s="116">
        <v>-5872.0791899999922</v>
      </c>
      <c r="V9" s="116">
        <v>33229.392460000243</v>
      </c>
      <c r="X9" s="116">
        <v>4500</v>
      </c>
      <c r="Y9" s="116">
        <v>14313</v>
      </c>
      <c r="Z9" s="116">
        <v>-9786</v>
      </c>
      <c r="AA9" s="116">
        <v>16889</v>
      </c>
      <c r="AB9" s="146"/>
      <c r="AC9" s="116">
        <v>-5108</v>
      </c>
      <c r="AD9" s="116">
        <v>-21742</v>
      </c>
      <c r="AE9" s="116">
        <v>-8013</v>
      </c>
      <c r="AF9" s="116">
        <v>23748</v>
      </c>
      <c r="AG9" s="58"/>
      <c r="AH9" s="116">
        <v>4568</v>
      </c>
      <c r="AI9" s="116">
        <v>4103</v>
      </c>
      <c r="AJ9" s="116">
        <v>2098</v>
      </c>
      <c r="AK9" s="116">
        <v>1438</v>
      </c>
    </row>
    <row r="10" spans="2:37" ht="6.6" customHeight="1">
      <c r="B10" s="74"/>
      <c r="C10" s="75"/>
      <c r="D10" s="178"/>
      <c r="E10" s="178"/>
      <c r="F10" s="178"/>
      <c r="G10" s="178"/>
      <c r="H10" s="43"/>
      <c r="I10" s="42"/>
      <c r="J10" s="42"/>
      <c r="K10" s="42"/>
      <c r="L10" s="42"/>
      <c r="N10" s="42">
        <v>0</v>
      </c>
      <c r="O10" s="42">
        <v>0</v>
      </c>
      <c r="P10" s="42">
        <v>0</v>
      </c>
      <c r="Q10" s="42">
        <v>0</v>
      </c>
      <c r="S10" s="42">
        <v>0</v>
      </c>
      <c r="T10" s="42">
        <v>0</v>
      </c>
      <c r="U10" s="42">
        <v>0</v>
      </c>
      <c r="V10" s="42">
        <v>0</v>
      </c>
      <c r="X10" s="42"/>
      <c r="Y10" s="42"/>
      <c r="Z10" s="42"/>
      <c r="AA10" s="42">
        <v>0</v>
      </c>
      <c r="AB10" s="146"/>
      <c r="AC10" s="42"/>
      <c r="AD10" s="42"/>
      <c r="AE10" s="42"/>
      <c r="AF10" s="42">
        <v>0</v>
      </c>
      <c r="AG10" s="58"/>
      <c r="AH10" s="42"/>
      <c r="AI10" s="42"/>
      <c r="AJ10" s="42"/>
      <c r="AK10" s="42"/>
    </row>
    <row r="11" spans="2:37" ht="10.199999999999999" customHeight="1">
      <c r="B11" s="123" t="s">
        <v>60</v>
      </c>
      <c r="C11" s="63" t="s">
        <v>198</v>
      </c>
      <c r="D11" s="179">
        <v>3227.3159999999998</v>
      </c>
      <c r="E11" s="147">
        <v>3580.9470000000001</v>
      </c>
      <c r="F11" s="147">
        <v>5239.7269999999999</v>
      </c>
      <c r="G11" s="179">
        <v>2059</v>
      </c>
      <c r="H11" s="147">
        <v>1441</v>
      </c>
      <c r="I11" s="147">
        <v>2359</v>
      </c>
      <c r="J11" s="147">
        <v>3113</v>
      </c>
      <c r="K11" s="147">
        <v>4672</v>
      </c>
      <c r="L11" s="147">
        <v>5013</v>
      </c>
      <c r="N11" s="147">
        <v>349</v>
      </c>
      <c r="O11" s="147">
        <v>397.65285999999998</v>
      </c>
      <c r="P11" s="147">
        <v>367.34714000000002</v>
      </c>
      <c r="Q11" s="147">
        <v>327</v>
      </c>
      <c r="S11" s="147">
        <v>758.00840000000005</v>
      </c>
      <c r="T11" s="147">
        <v>443.51653999999991</v>
      </c>
      <c r="U11" s="147">
        <v>522.4750600000001</v>
      </c>
      <c r="V11" s="147">
        <v>634.67062999999985</v>
      </c>
      <c r="X11" s="147">
        <v>814</v>
      </c>
      <c r="Y11" s="147">
        <v>715</v>
      </c>
      <c r="Z11" s="147">
        <v>688</v>
      </c>
      <c r="AA11" s="147">
        <v>896</v>
      </c>
      <c r="AB11" s="146"/>
      <c r="AC11" s="147">
        <v>705</v>
      </c>
      <c r="AD11" s="147">
        <v>727</v>
      </c>
      <c r="AE11" s="147">
        <v>1567</v>
      </c>
      <c r="AF11" s="147">
        <v>1673</v>
      </c>
      <c r="AG11" s="58"/>
      <c r="AH11" s="147">
        <v>1268</v>
      </c>
      <c r="AI11" s="147">
        <v>1216</v>
      </c>
      <c r="AJ11" s="147">
        <v>1254</v>
      </c>
      <c r="AK11" s="147">
        <v>1275</v>
      </c>
    </row>
    <row r="12" spans="2:37">
      <c r="B12" s="123" t="s">
        <v>61</v>
      </c>
      <c r="C12" s="118" t="s">
        <v>199</v>
      </c>
      <c r="D12" s="82">
        <v>0</v>
      </c>
      <c r="E12" s="82">
        <v>0</v>
      </c>
      <c r="F12" s="82">
        <v>0</v>
      </c>
      <c r="G12" s="82">
        <v>1023</v>
      </c>
      <c r="H12" s="147">
        <v>1407</v>
      </c>
      <c r="I12" s="147">
        <v>1683</v>
      </c>
      <c r="J12" s="147">
        <v>1881</v>
      </c>
      <c r="K12" s="147">
        <v>2820</v>
      </c>
      <c r="L12" s="147">
        <v>3823</v>
      </c>
      <c r="N12" s="147">
        <v>313</v>
      </c>
      <c r="O12" s="147">
        <v>376.07618000000008</v>
      </c>
      <c r="P12" s="147">
        <v>368.92381999999992</v>
      </c>
      <c r="Q12" s="147">
        <v>349</v>
      </c>
      <c r="S12" s="147">
        <v>428.82953999999995</v>
      </c>
      <c r="T12" s="147">
        <v>430.30435000000006</v>
      </c>
      <c r="U12" s="147">
        <v>374.86610999999999</v>
      </c>
      <c r="V12" s="147">
        <v>448.81029000000001</v>
      </c>
      <c r="X12" s="147">
        <v>403</v>
      </c>
      <c r="Y12" s="147">
        <v>403</v>
      </c>
      <c r="Z12" s="147">
        <v>492</v>
      </c>
      <c r="AA12" s="147">
        <v>583</v>
      </c>
      <c r="AB12" s="146"/>
      <c r="AC12" s="147">
        <v>581</v>
      </c>
      <c r="AD12" s="147">
        <v>580</v>
      </c>
      <c r="AE12" s="147">
        <v>747</v>
      </c>
      <c r="AF12" s="147">
        <v>912</v>
      </c>
      <c r="AG12" s="58"/>
      <c r="AH12" s="147">
        <v>893</v>
      </c>
      <c r="AI12" s="147">
        <v>894</v>
      </c>
      <c r="AJ12" s="147">
        <v>1048</v>
      </c>
      <c r="AK12" s="147">
        <v>988</v>
      </c>
    </row>
    <row r="13" spans="2:37">
      <c r="B13" s="62" t="s">
        <v>62</v>
      </c>
      <c r="C13" s="118" t="s">
        <v>200</v>
      </c>
      <c r="D13" s="82">
        <v>0</v>
      </c>
      <c r="E13" s="82">
        <v>0</v>
      </c>
      <c r="F13" s="82">
        <v>0</v>
      </c>
      <c r="G13" s="82">
        <v>4979</v>
      </c>
      <c r="H13" s="147">
        <v>7030</v>
      </c>
      <c r="I13" s="147">
        <v>8980</v>
      </c>
      <c r="J13" s="147">
        <v>11281</v>
      </c>
      <c r="K13" s="147">
        <v>14896</v>
      </c>
      <c r="L13" s="147">
        <v>15383</v>
      </c>
      <c r="N13" s="147">
        <v>1702</v>
      </c>
      <c r="O13" s="147">
        <v>1692.2939199999998</v>
      </c>
      <c r="P13" s="147">
        <v>1698.7060800000002</v>
      </c>
      <c r="Q13" s="147">
        <v>1937</v>
      </c>
      <c r="S13" s="147">
        <v>2045.6292900000001</v>
      </c>
      <c r="T13" s="147">
        <v>2670.7716299999997</v>
      </c>
      <c r="U13" s="147">
        <v>2142.59908</v>
      </c>
      <c r="V13" s="147">
        <v>2121.4357900000009</v>
      </c>
      <c r="X13" s="147">
        <v>2343</v>
      </c>
      <c r="Y13" s="147">
        <v>2353</v>
      </c>
      <c r="Z13" s="147">
        <v>3144</v>
      </c>
      <c r="AA13" s="147">
        <v>3441</v>
      </c>
      <c r="AB13" s="146"/>
      <c r="AC13" s="147">
        <v>3774</v>
      </c>
      <c r="AD13" s="147">
        <v>3707</v>
      </c>
      <c r="AE13" s="147">
        <v>3665</v>
      </c>
      <c r="AF13" s="147">
        <v>3750</v>
      </c>
      <c r="AG13" s="58"/>
      <c r="AH13" s="147">
        <v>3793</v>
      </c>
      <c r="AI13" s="147">
        <v>3910</v>
      </c>
      <c r="AJ13" s="147">
        <v>3878</v>
      </c>
      <c r="AK13" s="147">
        <v>3802</v>
      </c>
    </row>
    <row r="14" spans="2:37" ht="24">
      <c r="B14" s="62" t="s">
        <v>63</v>
      </c>
      <c r="C14" s="118" t="s">
        <v>201</v>
      </c>
      <c r="D14" s="82">
        <v>1.2470000000000001</v>
      </c>
      <c r="E14" s="82">
        <v>0</v>
      </c>
      <c r="F14" s="82">
        <v>95.382000000000005</v>
      </c>
      <c r="G14" s="82">
        <v>-5</v>
      </c>
      <c r="H14" s="82">
        <v>-4</v>
      </c>
      <c r="I14" s="82">
        <v>-167</v>
      </c>
      <c r="J14" s="82">
        <v>-12</v>
      </c>
      <c r="K14" s="82">
        <v>-53</v>
      </c>
      <c r="L14" s="82">
        <v>41</v>
      </c>
      <c r="N14" s="82">
        <v>0</v>
      </c>
      <c r="O14" s="82">
        <v>1.5309200000000001</v>
      </c>
      <c r="P14" s="82">
        <v>-5.5309200000000001</v>
      </c>
      <c r="Q14" s="82">
        <v>0</v>
      </c>
      <c r="S14" s="82">
        <v>0</v>
      </c>
      <c r="T14" s="82">
        <v>-31</v>
      </c>
      <c r="U14" s="82">
        <v>-136</v>
      </c>
      <c r="V14" s="82">
        <v>-0.217</v>
      </c>
      <c r="X14" s="82">
        <v>0</v>
      </c>
      <c r="Y14" s="82">
        <v>-3</v>
      </c>
      <c r="Z14" s="82">
        <v>0</v>
      </c>
      <c r="AA14" s="82">
        <v>-9</v>
      </c>
      <c r="AB14" s="146"/>
      <c r="AC14" s="82"/>
      <c r="AD14" s="82">
        <v>-52</v>
      </c>
      <c r="AE14" s="82">
        <v>-2</v>
      </c>
      <c r="AF14" s="82">
        <v>1</v>
      </c>
      <c r="AG14" s="58"/>
      <c r="AH14" s="82">
        <v>15</v>
      </c>
      <c r="AI14" s="82">
        <v>-66</v>
      </c>
      <c r="AJ14" s="82">
        <v>-28</v>
      </c>
      <c r="AK14" s="82">
        <v>120</v>
      </c>
    </row>
    <row r="15" spans="2:37">
      <c r="B15" s="62" t="s">
        <v>64</v>
      </c>
      <c r="C15" s="118" t="s">
        <v>202</v>
      </c>
      <c r="D15" s="82">
        <v>-140.15299999999999</v>
      </c>
      <c r="E15" s="82">
        <v>40.256999999999998</v>
      </c>
      <c r="F15" s="82">
        <v>-315.30200000000002</v>
      </c>
      <c r="G15" s="82">
        <v>4009</v>
      </c>
      <c r="H15" s="82">
        <v>310</v>
      </c>
      <c r="I15" s="82">
        <v>1593</v>
      </c>
      <c r="J15" s="82">
        <v>-11205</v>
      </c>
      <c r="K15" s="82">
        <v>-2380</v>
      </c>
      <c r="L15" s="82">
        <v>-1594</v>
      </c>
      <c r="N15" s="82">
        <v>1069</v>
      </c>
      <c r="O15" s="82">
        <v>-1763.2323700000002</v>
      </c>
      <c r="P15" s="82">
        <v>1274.2323700000002</v>
      </c>
      <c r="Q15" s="82">
        <v>-270</v>
      </c>
      <c r="S15" s="82">
        <v>1254.0805</v>
      </c>
      <c r="T15" s="82">
        <v>220.9195</v>
      </c>
      <c r="U15" s="82">
        <v>4771</v>
      </c>
      <c r="V15" s="82">
        <v>-4652.4836899999991</v>
      </c>
      <c r="X15" s="82">
        <v>-150</v>
      </c>
      <c r="Y15" s="82">
        <v>-7180</v>
      </c>
      <c r="Z15" s="82">
        <v>5698</v>
      </c>
      <c r="AA15" s="82">
        <v>-9573</v>
      </c>
      <c r="AB15" s="146"/>
      <c r="AC15" s="82">
        <v>-1337</v>
      </c>
      <c r="AD15" s="82">
        <v>402</v>
      </c>
      <c r="AE15" s="82">
        <v>-1388</v>
      </c>
      <c r="AF15" s="82">
        <v>-57</v>
      </c>
      <c r="AG15" s="58"/>
      <c r="AH15" s="82">
        <v>-2832</v>
      </c>
      <c r="AI15" s="82">
        <v>1310</v>
      </c>
      <c r="AJ15" s="82">
        <v>1355</v>
      </c>
      <c r="AK15" s="82">
        <v>-1427</v>
      </c>
    </row>
    <row r="16" spans="2:37">
      <c r="B16" s="62" t="s">
        <v>65</v>
      </c>
      <c r="C16" s="118" t="s">
        <v>203</v>
      </c>
      <c r="D16" s="82">
        <v>587.06700000000001</v>
      </c>
      <c r="E16" s="82">
        <v>882.47500000000002</v>
      </c>
      <c r="F16" s="82">
        <v>1669.365</v>
      </c>
      <c r="G16" s="82">
        <v>2218</v>
      </c>
      <c r="H16" s="82">
        <v>2320</v>
      </c>
      <c r="I16" s="82">
        <v>10712</v>
      </c>
      <c r="J16" s="82">
        <v>17343</v>
      </c>
      <c r="K16" s="82">
        <v>21039</v>
      </c>
      <c r="L16" s="82">
        <v>19170</v>
      </c>
      <c r="N16" s="82">
        <v>320</v>
      </c>
      <c r="O16" s="82">
        <v>694.45237999999995</v>
      </c>
      <c r="P16" s="82">
        <v>551.54762000000005</v>
      </c>
      <c r="Q16" s="82">
        <v>754</v>
      </c>
      <c r="S16" s="82">
        <v>1047.7321199999999</v>
      </c>
      <c r="T16" s="82">
        <v>2684.2678799999999</v>
      </c>
      <c r="U16" s="82">
        <v>3367</v>
      </c>
      <c r="V16" s="82">
        <v>3612.808</v>
      </c>
      <c r="X16" s="82">
        <v>3651</v>
      </c>
      <c r="Y16" s="82">
        <v>4316</v>
      </c>
      <c r="Z16" s="82">
        <v>4679</v>
      </c>
      <c r="AA16" s="82">
        <v>4697</v>
      </c>
      <c r="AB16" s="146"/>
      <c r="AC16" s="82">
        <v>4392</v>
      </c>
      <c r="AD16" s="82">
        <v>5541</v>
      </c>
      <c r="AE16" s="82">
        <v>5250</v>
      </c>
      <c r="AF16" s="82">
        <v>5856</v>
      </c>
      <c r="AG16" s="58"/>
      <c r="AH16" s="82">
        <v>4067</v>
      </c>
      <c r="AI16" s="82">
        <v>5046</v>
      </c>
      <c r="AJ16" s="82">
        <v>5076</v>
      </c>
      <c r="AK16" s="82">
        <v>4981</v>
      </c>
    </row>
    <row r="17" spans="2:37">
      <c r="B17" s="62" t="s">
        <v>249</v>
      </c>
      <c r="C17" s="118" t="s">
        <v>250</v>
      </c>
      <c r="D17" s="82">
        <v>0</v>
      </c>
      <c r="E17" s="82">
        <v>0</v>
      </c>
      <c r="F17" s="82">
        <v>-0.79700000000000004</v>
      </c>
      <c r="G17" s="82">
        <v>0</v>
      </c>
      <c r="H17" s="82">
        <v>-2</v>
      </c>
      <c r="I17" s="82">
        <v>-39</v>
      </c>
      <c r="J17" s="82">
        <v>-642</v>
      </c>
      <c r="K17" s="82">
        <v>-37</v>
      </c>
      <c r="L17" s="82">
        <v>-24</v>
      </c>
      <c r="N17" s="82">
        <v>0</v>
      </c>
      <c r="O17" s="82">
        <v>0</v>
      </c>
      <c r="P17" s="82">
        <v>0</v>
      </c>
      <c r="Q17" s="82">
        <v>-2</v>
      </c>
      <c r="S17" s="82">
        <v>0</v>
      </c>
      <c r="T17" s="82">
        <v>14</v>
      </c>
      <c r="U17" s="82">
        <v>-40</v>
      </c>
      <c r="V17" s="82">
        <v>-12.97039</v>
      </c>
      <c r="X17" s="82">
        <v>-269</v>
      </c>
      <c r="Y17" s="82">
        <v>-323</v>
      </c>
      <c r="Z17" s="82">
        <v>-17</v>
      </c>
      <c r="AA17" s="82">
        <v>-33</v>
      </c>
      <c r="AB17" s="146"/>
      <c r="AC17" s="82">
        <v>-11</v>
      </c>
      <c r="AD17" s="82">
        <v>-9</v>
      </c>
      <c r="AE17" s="82">
        <v>-6</v>
      </c>
      <c r="AF17" s="82">
        <v>-11</v>
      </c>
      <c r="AG17" s="58"/>
      <c r="AH17" s="82">
        <v>-8</v>
      </c>
      <c r="AI17" s="82">
        <v>-4</v>
      </c>
      <c r="AJ17" s="82">
        <v>-5</v>
      </c>
      <c r="AK17" s="82">
        <v>-7</v>
      </c>
    </row>
    <row r="18" spans="2:37">
      <c r="B18" s="62" t="s">
        <v>66</v>
      </c>
      <c r="C18" s="118" t="s">
        <v>204</v>
      </c>
      <c r="D18" s="82">
        <v>0</v>
      </c>
      <c r="E18" s="82">
        <v>0</v>
      </c>
      <c r="F18" s="180"/>
      <c r="G18" s="82">
        <v>-23</v>
      </c>
      <c r="H18" s="82">
        <v>5197</v>
      </c>
      <c r="I18" s="82">
        <v>4109</v>
      </c>
      <c r="J18" s="82">
        <v>1286</v>
      </c>
      <c r="K18" s="82">
        <v>-295</v>
      </c>
      <c r="L18" s="82">
        <v>25</v>
      </c>
      <c r="N18" s="82">
        <v>1108</v>
      </c>
      <c r="O18" s="82">
        <v>1778.9572799999999</v>
      </c>
      <c r="P18" s="82">
        <v>1495.0427200000001</v>
      </c>
      <c r="Q18" s="82">
        <v>815</v>
      </c>
      <c r="S18" s="82">
        <v>796.73678000000029</v>
      </c>
      <c r="T18" s="82">
        <v>1557.1749499999996</v>
      </c>
      <c r="U18" s="82">
        <v>1179.08827</v>
      </c>
      <c r="V18" s="82">
        <v>576.22489999999993</v>
      </c>
      <c r="X18" s="82">
        <v>489</v>
      </c>
      <c r="Y18" s="82">
        <v>830</v>
      </c>
      <c r="Z18" s="82">
        <v>387</v>
      </c>
      <c r="AA18" s="82">
        <v>-661</v>
      </c>
      <c r="AB18" s="146"/>
      <c r="AC18" s="82">
        <v>168</v>
      </c>
      <c r="AD18" s="82">
        <v>-527</v>
      </c>
      <c r="AE18" s="82">
        <v>2</v>
      </c>
      <c r="AF18" s="82">
        <v>62</v>
      </c>
      <c r="AG18" s="58"/>
      <c r="AH18" s="82">
        <v>0</v>
      </c>
      <c r="AI18" s="82">
        <v>-167</v>
      </c>
      <c r="AJ18" s="82">
        <v>548</v>
      </c>
      <c r="AK18" s="82">
        <v>-356</v>
      </c>
    </row>
    <row r="19" spans="2:37">
      <c r="B19" s="113" t="s">
        <v>67</v>
      </c>
      <c r="C19" s="114" t="s">
        <v>205</v>
      </c>
      <c r="D19" s="115">
        <f>SUM(D11:D18)</f>
        <v>3675.4769999999999</v>
      </c>
      <c r="E19" s="115">
        <f t="shared" ref="E19:F19" si="0">SUM(E11:E18)</f>
        <v>4503.6790000000001</v>
      </c>
      <c r="F19" s="115">
        <f t="shared" si="0"/>
        <v>6688.375</v>
      </c>
      <c r="G19" s="115">
        <f>SUM(G11:G18)</f>
        <v>14260</v>
      </c>
      <c r="H19" s="115">
        <v>17699</v>
      </c>
      <c r="I19" s="116">
        <v>29230</v>
      </c>
      <c r="J19" s="116">
        <v>23045</v>
      </c>
      <c r="K19" s="116">
        <v>40962</v>
      </c>
      <c r="L19" s="116">
        <f>SUM(L11:L18)</f>
        <v>41837</v>
      </c>
      <c r="N19" s="116">
        <v>4861</v>
      </c>
      <c r="O19" s="116">
        <v>3177.73117</v>
      </c>
      <c r="P19" s="116">
        <v>5750.26883</v>
      </c>
      <c r="Q19" s="116">
        <v>3910</v>
      </c>
      <c r="S19" s="116">
        <v>6331.016630000001</v>
      </c>
      <c r="T19" s="116">
        <v>7989.9548500000001</v>
      </c>
      <c r="U19" s="116">
        <v>12181.02852</v>
      </c>
      <c r="V19" s="116">
        <v>2728.2785300000014</v>
      </c>
      <c r="X19" s="116">
        <v>7281</v>
      </c>
      <c r="Y19" s="116">
        <f>SUM(Y11:Y18)</f>
        <v>1111</v>
      </c>
      <c r="Z19" s="116">
        <v>15071</v>
      </c>
      <c r="AA19" s="116">
        <v>-658</v>
      </c>
      <c r="AB19" s="146"/>
      <c r="AC19" s="116">
        <v>8272</v>
      </c>
      <c r="AD19" s="116">
        <v>10369</v>
      </c>
      <c r="AE19" s="116">
        <v>9835</v>
      </c>
      <c r="AF19" s="116">
        <v>12486</v>
      </c>
      <c r="AG19" s="58"/>
      <c r="AH19" s="116">
        <v>7196</v>
      </c>
      <c r="AI19" s="116">
        <v>12139</v>
      </c>
      <c r="AJ19" s="116">
        <v>13126</v>
      </c>
      <c r="AK19" s="116">
        <f>SUM(AK11:AK18)</f>
        <v>9376</v>
      </c>
    </row>
    <row r="20" spans="2:37" ht="9" customHeight="1">
      <c r="B20" s="74"/>
      <c r="C20" s="75"/>
      <c r="D20" s="178"/>
      <c r="E20" s="178"/>
      <c r="F20" s="178"/>
      <c r="G20" s="178"/>
      <c r="H20" s="43"/>
      <c r="I20" s="42"/>
      <c r="J20" s="42"/>
      <c r="K20" s="42"/>
      <c r="L20" s="42"/>
      <c r="N20" s="42"/>
      <c r="O20" s="42"/>
      <c r="P20" s="42"/>
      <c r="Q20" s="42"/>
      <c r="S20" s="42"/>
      <c r="T20" s="42"/>
      <c r="U20" s="42"/>
      <c r="V20" s="42"/>
      <c r="X20" s="42"/>
      <c r="Y20" s="42"/>
      <c r="Z20" s="42"/>
      <c r="AA20" s="42">
        <v>0</v>
      </c>
      <c r="AB20" s="146"/>
      <c r="AC20" s="42"/>
      <c r="AD20" s="42"/>
      <c r="AE20" s="42"/>
      <c r="AF20" s="42">
        <v>0</v>
      </c>
      <c r="AG20" s="58"/>
      <c r="AH20" s="42"/>
      <c r="AI20" s="42"/>
      <c r="AJ20" s="42"/>
      <c r="AK20" s="42"/>
    </row>
    <row r="21" spans="2:37">
      <c r="B21" s="62" t="s">
        <v>68</v>
      </c>
      <c r="C21" s="118" t="s">
        <v>206</v>
      </c>
      <c r="D21" s="82">
        <v>-21543.371999999999</v>
      </c>
      <c r="E21" s="82">
        <v>-14586.315000000001</v>
      </c>
      <c r="F21" s="82">
        <v>-19006.323</v>
      </c>
      <c r="G21" s="82">
        <v>-22403</v>
      </c>
      <c r="H21" s="82">
        <v>-126900</v>
      </c>
      <c r="I21" s="82">
        <v>-84359</v>
      </c>
      <c r="J21" s="82">
        <v>-28992</v>
      </c>
      <c r="K21" s="82">
        <v>-63137</v>
      </c>
      <c r="L21" s="82">
        <v>-27827</v>
      </c>
      <c r="N21" s="82">
        <v>-54574</v>
      </c>
      <c r="O21" s="82">
        <v>-24387.717840000019</v>
      </c>
      <c r="P21" s="82">
        <v>-58900.282159999981</v>
      </c>
      <c r="Q21" s="82">
        <v>10962</v>
      </c>
      <c r="S21" s="82">
        <v>-44953.127600000022</v>
      </c>
      <c r="T21" s="82">
        <v>-7497.9464399999379</v>
      </c>
      <c r="U21" s="82">
        <v>-49179.925960000037</v>
      </c>
      <c r="V21" s="82">
        <v>17272.337829999982</v>
      </c>
      <c r="X21" s="82">
        <v>-26547</v>
      </c>
      <c r="Y21" s="82">
        <v>11388</v>
      </c>
      <c r="Z21" s="82">
        <v>-77542</v>
      </c>
      <c r="AA21" s="82">
        <v>63709</v>
      </c>
      <c r="AB21" s="146"/>
      <c r="AC21" s="82">
        <v>-71580</v>
      </c>
      <c r="AD21" s="82">
        <v>12713</v>
      </c>
      <c r="AE21" s="82">
        <v>-89160</v>
      </c>
      <c r="AF21" s="82">
        <v>84890</v>
      </c>
      <c r="AG21" s="58"/>
      <c r="AH21" s="82">
        <v>-121516</v>
      </c>
      <c r="AI21" s="82">
        <v>49308</v>
      </c>
      <c r="AJ21" s="82">
        <v>-73155</v>
      </c>
      <c r="AK21" s="82">
        <v>116193</v>
      </c>
    </row>
    <row r="22" spans="2:37">
      <c r="B22" s="62" t="s">
        <v>69</v>
      </c>
      <c r="C22" s="118" t="s">
        <v>207</v>
      </c>
      <c r="D22" s="82">
        <v>-942.42399999999998</v>
      </c>
      <c r="E22" s="82">
        <v>-2102.4430000000002</v>
      </c>
      <c r="F22" s="82">
        <v>1590.86</v>
      </c>
      <c r="G22" s="82">
        <v>-3262</v>
      </c>
      <c r="H22" s="82">
        <v>-12262</v>
      </c>
      <c r="I22" s="82">
        <v>-4402</v>
      </c>
      <c r="J22" s="82">
        <v>-17374</v>
      </c>
      <c r="K22" s="82">
        <v>-25151</v>
      </c>
      <c r="L22" s="82">
        <v>-4991</v>
      </c>
      <c r="N22" s="82">
        <v>-8603</v>
      </c>
      <c r="O22" s="82">
        <v>-1665</v>
      </c>
      <c r="P22" s="82">
        <v>1697</v>
      </c>
      <c r="Q22" s="82">
        <v>-3691</v>
      </c>
      <c r="S22" s="82">
        <v>3479.6631399999974</v>
      </c>
      <c r="T22" s="82">
        <v>6511.3368600000031</v>
      </c>
      <c r="U22" s="82">
        <v>-10300</v>
      </c>
      <c r="V22" s="82">
        <v>-4093.4780999999707</v>
      </c>
      <c r="X22" s="82">
        <v>-2336</v>
      </c>
      <c r="Y22" s="82">
        <v>7435</v>
      </c>
      <c r="Z22" s="82">
        <v>-19415</v>
      </c>
      <c r="AA22" s="82">
        <v>-3058</v>
      </c>
      <c r="AB22" s="146"/>
      <c r="AC22" s="82">
        <v>-9909</v>
      </c>
      <c r="AD22" s="82">
        <v>469</v>
      </c>
      <c r="AE22" s="82">
        <v>-8105</v>
      </c>
      <c r="AF22" s="82">
        <v>-7606</v>
      </c>
      <c r="AG22" s="58"/>
      <c r="AH22" s="82">
        <v>6457</v>
      </c>
      <c r="AI22" s="82">
        <v>7211</v>
      </c>
      <c r="AJ22" s="82">
        <v>-8099</v>
      </c>
      <c r="AK22" s="82">
        <v>-10413</v>
      </c>
    </row>
    <row r="23" spans="2:37">
      <c r="B23" s="62" t="s">
        <v>70</v>
      </c>
      <c r="C23" s="118" t="s">
        <v>208</v>
      </c>
      <c r="D23" s="82">
        <v>6171.1</v>
      </c>
      <c r="E23" s="82">
        <v>3961.86</v>
      </c>
      <c r="F23" s="82">
        <v>4625.1409999999996</v>
      </c>
      <c r="G23" s="82">
        <v>7758</v>
      </c>
      <c r="H23" s="82">
        <v>78274</v>
      </c>
      <c r="I23" s="82">
        <v>81713</v>
      </c>
      <c r="J23" s="82">
        <v>105920</v>
      </c>
      <c r="K23" s="82">
        <v>250336</v>
      </c>
      <c r="L23" s="82">
        <v>229582</v>
      </c>
      <c r="N23" s="82">
        <v>8880</v>
      </c>
      <c r="O23" s="82">
        <v>-3949</v>
      </c>
      <c r="P23" s="82">
        <v>57797</v>
      </c>
      <c r="Q23" s="82">
        <v>15546</v>
      </c>
      <c r="S23" s="82">
        <v>18507.903530000025</v>
      </c>
      <c r="T23" s="82">
        <v>-25200.903530000025</v>
      </c>
      <c r="U23" s="82">
        <v>51765</v>
      </c>
      <c r="V23" s="82">
        <v>36640.843491544692</v>
      </c>
      <c r="X23" s="82">
        <v>-4627</v>
      </c>
      <c r="Y23" s="82">
        <v>8285</v>
      </c>
      <c r="Z23" s="82">
        <v>59051</v>
      </c>
      <c r="AA23" s="82">
        <v>43211</v>
      </c>
      <c r="AB23" s="146"/>
      <c r="AC23" s="82">
        <v>4496</v>
      </c>
      <c r="AD23" s="82">
        <v>77550</v>
      </c>
      <c r="AE23" s="82">
        <v>107085</v>
      </c>
      <c r="AF23" s="82">
        <v>61205</v>
      </c>
      <c r="AG23" s="58"/>
      <c r="AH23" s="82">
        <v>20237</v>
      </c>
      <c r="AI23" s="82">
        <v>6534</v>
      </c>
      <c r="AJ23" s="82">
        <v>133144</v>
      </c>
      <c r="AK23" s="82">
        <v>69955</v>
      </c>
    </row>
    <row r="24" spans="2:37">
      <c r="B24" s="62" t="s">
        <v>71</v>
      </c>
      <c r="C24" s="118" t="s">
        <v>209</v>
      </c>
      <c r="D24" s="82">
        <v>416.75299999999999</v>
      </c>
      <c r="E24" s="82">
        <v>1635.329</v>
      </c>
      <c r="F24" s="82">
        <v>2268.1280000000002</v>
      </c>
      <c r="G24" s="82">
        <v>7990</v>
      </c>
      <c r="H24" s="82">
        <v>2615</v>
      </c>
      <c r="I24" s="82">
        <v>2310</v>
      </c>
      <c r="J24" s="82">
        <v>-481</v>
      </c>
      <c r="K24" s="82">
        <v>2068</v>
      </c>
      <c r="L24" s="82">
        <v>-2499</v>
      </c>
      <c r="N24" s="82">
        <v>5407</v>
      </c>
      <c r="O24" s="82">
        <v>-1695.5421799999979</v>
      </c>
      <c r="P24" s="82">
        <v>7105.5421799999976</v>
      </c>
      <c r="Q24" s="82">
        <v>-8202</v>
      </c>
      <c r="S24" s="82">
        <v>1115.3663400000019</v>
      </c>
      <c r="T24" s="82">
        <v>-1605.3791000000001</v>
      </c>
      <c r="U24" s="82">
        <v>-243.98724000000186</v>
      </c>
      <c r="V24" s="82">
        <v>3044.1280000000042</v>
      </c>
      <c r="X24" s="82">
        <v>733</v>
      </c>
      <c r="Y24" s="82">
        <v>-4644</v>
      </c>
      <c r="Z24" s="82">
        <v>8009</v>
      </c>
      <c r="AA24" s="82">
        <v>-4579</v>
      </c>
      <c r="AB24" s="146"/>
      <c r="AC24" s="82">
        <v>1059</v>
      </c>
      <c r="AD24" s="82">
        <v>4941</v>
      </c>
      <c r="AE24" s="82">
        <v>2021</v>
      </c>
      <c r="AF24" s="82">
        <v>-5953</v>
      </c>
      <c r="AG24" s="58"/>
      <c r="AH24" s="82">
        <v>2619</v>
      </c>
      <c r="AI24" s="82">
        <v>-7376</v>
      </c>
      <c r="AJ24" s="82">
        <v>1588</v>
      </c>
      <c r="AK24" s="82">
        <v>1154</v>
      </c>
    </row>
    <row r="25" spans="2:37">
      <c r="B25" s="62" t="s">
        <v>354</v>
      </c>
      <c r="C25" s="118" t="s">
        <v>355</v>
      </c>
      <c r="D25" s="82">
        <v>15.090999999999999</v>
      </c>
      <c r="E25" s="82">
        <v>-2.0619999999999998</v>
      </c>
      <c r="F25" s="82">
        <v>0</v>
      </c>
      <c r="G25" s="82">
        <v>0</v>
      </c>
      <c r="H25" s="82">
        <v>0</v>
      </c>
      <c r="I25" s="82">
        <v>0</v>
      </c>
      <c r="J25" s="82"/>
      <c r="K25" s="82"/>
      <c r="L25" s="82"/>
      <c r="N25" s="82">
        <v>0</v>
      </c>
      <c r="O25" s="82">
        <v>0</v>
      </c>
      <c r="P25" s="82">
        <v>0</v>
      </c>
      <c r="Q25" s="82">
        <v>0</v>
      </c>
      <c r="S25" s="82">
        <v>0</v>
      </c>
      <c r="T25" s="82">
        <v>0</v>
      </c>
      <c r="U25" s="82">
        <v>0</v>
      </c>
      <c r="V25" s="82">
        <v>0</v>
      </c>
      <c r="X25" s="82">
        <v>0</v>
      </c>
      <c r="Y25" s="82">
        <v>0</v>
      </c>
      <c r="Z25" s="82">
        <v>0</v>
      </c>
      <c r="AA25" s="82">
        <v>0</v>
      </c>
      <c r="AB25" s="146"/>
      <c r="AC25" s="82"/>
      <c r="AD25" s="82"/>
      <c r="AE25" s="82"/>
      <c r="AF25" s="82">
        <v>0</v>
      </c>
      <c r="AG25" s="58"/>
      <c r="AH25" s="82"/>
      <c r="AI25" s="82"/>
      <c r="AJ25" s="82"/>
      <c r="AK25" s="82"/>
    </row>
    <row r="26" spans="2:37">
      <c r="B26" s="113" t="s">
        <v>72</v>
      </c>
      <c r="C26" s="114" t="s">
        <v>210</v>
      </c>
      <c r="D26" s="116">
        <f>SUM(D21:D25)</f>
        <v>-15882.851999999997</v>
      </c>
      <c r="E26" s="116">
        <f t="shared" ref="E26:G26" si="1">SUM(E21:E25)</f>
        <v>-11093.631000000001</v>
      </c>
      <c r="F26" s="116">
        <f t="shared" si="1"/>
        <v>-10522.194</v>
      </c>
      <c r="G26" s="116">
        <f t="shared" si="1"/>
        <v>-9917</v>
      </c>
      <c r="H26" s="116">
        <v>-58273</v>
      </c>
      <c r="I26" s="116">
        <v>-4738</v>
      </c>
      <c r="J26" s="116">
        <v>59073</v>
      </c>
      <c r="K26" s="116">
        <v>164116</v>
      </c>
      <c r="L26" s="116">
        <f>SUM(L21:L24)</f>
        <v>194265</v>
      </c>
      <c r="N26" s="116">
        <f t="shared" ref="N26:Q26" si="2">SUM(N21:N25)</f>
        <v>-48890</v>
      </c>
      <c r="O26" s="116">
        <f t="shared" si="2"/>
        <v>-31697.260020000016</v>
      </c>
      <c r="P26" s="116">
        <f t="shared" si="2"/>
        <v>7699.260020000017</v>
      </c>
      <c r="Q26" s="116">
        <f t="shared" si="2"/>
        <v>14615</v>
      </c>
      <c r="S26" s="116">
        <f t="shared" ref="S26:U26" si="3">SUM(S21:S25)</f>
        <v>-21850.194589999999</v>
      </c>
      <c r="T26" s="116">
        <f t="shared" si="3"/>
        <v>-27792.892209999962</v>
      </c>
      <c r="U26" s="116">
        <f t="shared" si="3"/>
        <v>-7958.9132000000391</v>
      </c>
      <c r="V26" s="116">
        <f>SUM(V21:V25)</f>
        <v>52863.831221544708</v>
      </c>
      <c r="X26" s="116">
        <v>-32778</v>
      </c>
      <c r="Y26" s="116">
        <v>22465</v>
      </c>
      <c r="Z26" s="116">
        <v>-29897</v>
      </c>
      <c r="AA26" s="116">
        <v>99283</v>
      </c>
      <c r="AB26" s="146"/>
      <c r="AC26" s="116">
        <f t="shared" ref="AC26" si="4">SUM(AC21:AC25)</f>
        <v>-75934</v>
      </c>
      <c r="AD26" s="116">
        <v>95673</v>
      </c>
      <c r="AE26" s="116">
        <v>11841</v>
      </c>
      <c r="AF26" s="116">
        <v>132536</v>
      </c>
      <c r="AG26" s="58"/>
      <c r="AH26" s="116">
        <v>-92203</v>
      </c>
      <c r="AI26" s="116">
        <v>55677</v>
      </c>
      <c r="AJ26" s="116">
        <v>53478</v>
      </c>
      <c r="AK26" s="116">
        <f>SUM(AK21:AK25)</f>
        <v>176889</v>
      </c>
    </row>
    <row r="27" spans="2:37" ht="5.4" customHeight="1">
      <c r="B27" s="74"/>
      <c r="C27" s="75"/>
      <c r="D27" s="178"/>
      <c r="E27" s="178"/>
      <c r="F27" s="178"/>
      <c r="G27" s="178"/>
      <c r="H27" s="43"/>
      <c r="I27" s="42"/>
      <c r="J27" s="42"/>
      <c r="K27" s="42"/>
      <c r="L27" s="42"/>
      <c r="N27" s="42"/>
      <c r="O27" s="42"/>
      <c r="P27" s="42"/>
      <c r="Q27" s="42"/>
      <c r="S27" s="42"/>
      <c r="T27" s="42"/>
      <c r="U27" s="42"/>
      <c r="V27" s="42"/>
      <c r="X27" s="42"/>
      <c r="Y27" s="42"/>
      <c r="Z27" s="42">
        <v>0</v>
      </c>
      <c r="AA27" s="42">
        <v>0</v>
      </c>
      <c r="AB27" s="146"/>
      <c r="AC27" s="42"/>
      <c r="AD27" s="42"/>
      <c r="AE27" s="42"/>
      <c r="AF27" s="42">
        <v>0</v>
      </c>
      <c r="AG27" s="58"/>
      <c r="AH27" s="42"/>
      <c r="AI27" s="42"/>
      <c r="AJ27" s="42"/>
      <c r="AK27" s="42"/>
    </row>
    <row r="28" spans="2:37" ht="12.6" thickBot="1">
      <c r="B28" s="62" t="s">
        <v>73</v>
      </c>
      <c r="C28" s="118" t="s">
        <v>211</v>
      </c>
      <c r="D28" s="82">
        <v>0</v>
      </c>
      <c r="E28" s="82">
        <v>0</v>
      </c>
      <c r="F28" s="82">
        <v>0</v>
      </c>
      <c r="G28" s="82">
        <v>-1537</v>
      </c>
      <c r="H28" s="82">
        <v>-7675</v>
      </c>
      <c r="I28" s="82">
        <v>-10796</v>
      </c>
      <c r="J28" s="82">
        <v>-4072</v>
      </c>
      <c r="K28" s="82">
        <v>-512</v>
      </c>
      <c r="L28" s="82">
        <v>-5377</v>
      </c>
      <c r="N28" s="82">
        <v>0</v>
      </c>
      <c r="O28" s="82">
        <v>-2455.2533114743974</v>
      </c>
      <c r="P28" s="82">
        <v>-1747.7466885256026</v>
      </c>
      <c r="Q28" s="82">
        <v>-3472</v>
      </c>
      <c r="S28" s="82">
        <v>-2047.22549</v>
      </c>
      <c r="T28" s="82">
        <v>-2671.0360000000001</v>
      </c>
      <c r="U28" s="82">
        <v>-2535.7385099999997</v>
      </c>
      <c r="V28" s="82">
        <v>-3541.5224900000003</v>
      </c>
      <c r="X28" s="82">
        <v>-1708</v>
      </c>
      <c r="Y28" s="82">
        <v>-1081</v>
      </c>
      <c r="Z28" s="82">
        <v>-431</v>
      </c>
      <c r="AA28" s="82">
        <v>-852</v>
      </c>
      <c r="AB28" s="146"/>
      <c r="AC28" s="82">
        <v>0</v>
      </c>
      <c r="AD28" s="82"/>
      <c r="AE28" s="82"/>
      <c r="AF28" s="82">
        <v>-512</v>
      </c>
      <c r="AG28" s="58"/>
      <c r="AH28" s="82">
        <v>-1625</v>
      </c>
      <c r="AI28" s="82">
        <v>-1314</v>
      </c>
      <c r="AJ28" s="82">
        <v>-566</v>
      </c>
      <c r="AK28" s="82">
        <v>-1872</v>
      </c>
    </row>
    <row r="29" spans="2:37" ht="12.6" thickTop="1">
      <c r="B29" s="66" t="s">
        <v>74</v>
      </c>
      <c r="C29" s="67" t="s">
        <v>212</v>
      </c>
      <c r="D29" s="131">
        <f>SUM(D26,D19,D9)</f>
        <v>-21070.946999999996</v>
      </c>
      <c r="E29" s="131">
        <f t="shared" ref="E29:F29" si="5">SUM(E26,E19,E9)</f>
        <v>-14871.962000000001</v>
      </c>
      <c r="F29" s="131">
        <f t="shared" si="5"/>
        <v>-2367.4729999999995</v>
      </c>
      <c r="G29" s="131">
        <f>SUM(G26:G28,G19,G9)</f>
        <v>15297</v>
      </c>
      <c r="H29" s="131">
        <v>-17934</v>
      </c>
      <c r="I29" s="131">
        <v>46935</v>
      </c>
      <c r="J29" s="131">
        <v>103721</v>
      </c>
      <c r="K29" s="131">
        <v>193451</v>
      </c>
      <c r="L29" s="131">
        <f>SUM(L9,L19,L26,L28)</f>
        <v>242509</v>
      </c>
      <c r="N29" s="131">
        <f t="shared" ref="N29" si="6">SUM(N26:N28,N19,N9)</f>
        <v>-40159</v>
      </c>
      <c r="O29" s="131">
        <f>SUM(O26:O28,O19,O9)</f>
        <v>-23520.403071474411</v>
      </c>
      <c r="P29" s="131">
        <f>SUM(P26:P28,P19,P9)</f>
        <v>393.47907147440856</v>
      </c>
      <c r="Q29" s="131">
        <f>SUM(Q26:Q28,Q19,Q9)</f>
        <v>45351.923999999999</v>
      </c>
      <c r="S29" s="131">
        <f t="shared" ref="S29:X29" si="7">SUM(S26:S28,S19,S9)</f>
        <v>-20809.003899999963</v>
      </c>
      <c r="T29" s="131">
        <f t="shared" si="7"/>
        <v>-13349.701720000003</v>
      </c>
      <c r="U29" s="131">
        <f t="shared" si="7"/>
        <v>-4185.7023800000306</v>
      </c>
      <c r="V29" s="131">
        <f t="shared" si="7"/>
        <v>85279.979721544951</v>
      </c>
      <c r="X29" s="131">
        <f t="shared" si="7"/>
        <v>-22705</v>
      </c>
      <c r="Y29" s="131">
        <f>SUM(Y26:Y28,Y19,Y9)</f>
        <v>36808</v>
      </c>
      <c r="Z29" s="131">
        <f>SUM(Z26:Z28,Z19,Z9)</f>
        <v>-25043</v>
      </c>
      <c r="AA29" s="131">
        <v>114661</v>
      </c>
      <c r="AB29" s="146"/>
      <c r="AC29" s="131">
        <f>SUM(AC26:AC28,AC19,AC9)</f>
        <v>-72770</v>
      </c>
      <c r="AD29" s="131">
        <v>84300</v>
      </c>
      <c r="AE29" s="131">
        <v>13663</v>
      </c>
      <c r="AF29" s="131">
        <v>168258</v>
      </c>
      <c r="AG29" s="58"/>
      <c r="AH29" s="131">
        <f>AH9+AH19+AH26+AH28</f>
        <v>-82064</v>
      </c>
      <c r="AI29" s="131">
        <v>70605</v>
      </c>
      <c r="AJ29" s="131">
        <v>68136</v>
      </c>
      <c r="AK29" s="131">
        <f>AK9+AK19+AK26+AK28</f>
        <v>185831</v>
      </c>
    </row>
    <row r="30" spans="2:37">
      <c r="B30" s="148"/>
      <c r="C30" s="134"/>
      <c r="D30" s="134"/>
      <c r="E30" s="134"/>
      <c r="F30" s="134"/>
      <c r="G30" s="134"/>
      <c r="H30" s="149"/>
      <c r="I30" s="149"/>
      <c r="J30" s="149"/>
      <c r="K30" s="149"/>
      <c r="L30" s="149"/>
      <c r="N30" s="149"/>
      <c r="O30" s="149"/>
      <c r="P30" s="149"/>
      <c r="Q30" s="149"/>
      <c r="S30" s="149"/>
      <c r="T30" s="149"/>
      <c r="U30" s="149"/>
      <c r="V30" s="149"/>
      <c r="X30" s="149"/>
      <c r="Y30" s="149"/>
      <c r="Z30" s="149"/>
      <c r="AA30" s="149"/>
      <c r="AB30" s="146"/>
      <c r="AC30" s="149"/>
      <c r="AD30" s="149"/>
      <c r="AE30" s="149"/>
      <c r="AF30" s="149"/>
      <c r="AH30" s="149"/>
      <c r="AI30" s="149"/>
      <c r="AJ30" s="149"/>
      <c r="AK30" s="149"/>
    </row>
    <row r="31" spans="2:37">
      <c r="B31" s="148"/>
      <c r="C31" s="134"/>
      <c r="D31" s="134"/>
      <c r="E31" s="134"/>
      <c r="F31" s="134"/>
      <c r="G31" s="134"/>
      <c r="H31" s="149"/>
      <c r="I31" s="149"/>
      <c r="J31" s="149"/>
      <c r="K31" s="149"/>
      <c r="L31" s="149"/>
      <c r="N31" s="149"/>
      <c r="O31" s="149"/>
      <c r="P31" s="149"/>
      <c r="Q31" s="149"/>
      <c r="S31" s="149"/>
      <c r="T31" s="149"/>
      <c r="U31" s="149"/>
      <c r="V31" s="149"/>
      <c r="X31" s="149"/>
      <c r="Y31" s="149"/>
      <c r="Z31" s="149"/>
      <c r="AA31" s="149"/>
      <c r="AB31" s="146"/>
      <c r="AC31" s="149"/>
      <c r="AD31" s="149"/>
      <c r="AE31" s="149"/>
      <c r="AF31" s="149"/>
      <c r="AH31" s="149"/>
      <c r="AI31" s="149"/>
      <c r="AJ31" s="149"/>
      <c r="AK31" s="149"/>
    </row>
    <row r="32" spans="2:37">
      <c r="B32" s="148"/>
      <c r="C32" s="134"/>
      <c r="D32" s="134"/>
      <c r="E32" s="134"/>
      <c r="F32" s="134"/>
      <c r="G32" s="134"/>
      <c r="H32" s="149"/>
      <c r="I32" s="149"/>
      <c r="J32" s="149"/>
      <c r="K32" s="149"/>
      <c r="L32" s="149"/>
      <c r="N32" s="149"/>
      <c r="O32" s="149"/>
      <c r="P32" s="149"/>
      <c r="Q32" s="149"/>
      <c r="S32" s="149"/>
      <c r="T32" s="149"/>
      <c r="U32" s="149"/>
      <c r="V32" s="149"/>
      <c r="X32" s="149"/>
      <c r="Y32" s="149"/>
      <c r="Z32" s="149"/>
      <c r="AA32" s="149"/>
      <c r="AB32" s="146"/>
      <c r="AC32" s="149"/>
      <c r="AD32" s="149"/>
      <c r="AE32" s="149"/>
      <c r="AF32" s="149"/>
      <c r="AH32" s="149"/>
      <c r="AI32" s="149"/>
      <c r="AJ32" s="149"/>
      <c r="AK32" s="149"/>
    </row>
    <row r="33" spans="2:37" ht="13.8">
      <c r="B33" s="196" t="s">
        <v>75</v>
      </c>
      <c r="C33" s="196" t="s">
        <v>152</v>
      </c>
      <c r="D33" s="35" t="s">
        <v>178</v>
      </c>
      <c r="E33" s="35"/>
      <c r="F33" s="35"/>
      <c r="G33" s="35"/>
      <c r="H33" s="35"/>
      <c r="I33" s="35"/>
      <c r="J33" s="35"/>
      <c r="K33" s="35"/>
      <c r="L33" s="35"/>
      <c r="N33" s="35" t="s">
        <v>266</v>
      </c>
      <c r="O33" s="35"/>
      <c r="P33" s="35"/>
      <c r="Q33" s="35"/>
      <c r="S33" s="35" t="s">
        <v>267</v>
      </c>
      <c r="T33" s="35"/>
      <c r="U33" s="35"/>
      <c r="V33" s="35"/>
      <c r="X33" s="35" t="s">
        <v>365</v>
      </c>
      <c r="Y33" s="35"/>
      <c r="Z33" s="35"/>
      <c r="AA33" s="35"/>
      <c r="AB33" s="146"/>
      <c r="AC33" s="35" t="str">
        <f>AC6</f>
        <v>FY 24</v>
      </c>
      <c r="AD33" s="35"/>
      <c r="AE33" s="35"/>
      <c r="AF33" s="35"/>
      <c r="AH33" s="193" t="s">
        <v>456</v>
      </c>
      <c r="AI33" s="193"/>
      <c r="AJ33" s="193"/>
      <c r="AK33" s="193"/>
    </row>
    <row r="34" spans="2:37">
      <c r="B34" s="196"/>
      <c r="C34" s="196"/>
      <c r="D34" s="59" t="s">
        <v>273</v>
      </c>
      <c r="E34" s="59" t="s">
        <v>272</v>
      </c>
      <c r="F34" s="59" t="s">
        <v>262</v>
      </c>
      <c r="G34" s="59" t="s">
        <v>263</v>
      </c>
      <c r="H34" s="59" t="s">
        <v>264</v>
      </c>
      <c r="I34" s="59" t="s">
        <v>265</v>
      </c>
      <c r="J34" s="59" t="s">
        <v>420</v>
      </c>
      <c r="K34" s="59" t="s">
        <v>452</v>
      </c>
      <c r="L34" s="59" t="s">
        <v>499</v>
      </c>
      <c r="M34" s="177"/>
      <c r="N34" s="59" t="s">
        <v>268</v>
      </c>
      <c r="O34" s="59" t="s">
        <v>269</v>
      </c>
      <c r="P34" s="59" t="s">
        <v>270</v>
      </c>
      <c r="Q34" s="59" t="s">
        <v>271</v>
      </c>
      <c r="R34" s="177"/>
      <c r="S34" s="59" t="s">
        <v>268</v>
      </c>
      <c r="T34" s="59" t="s">
        <v>269</v>
      </c>
      <c r="U34" s="59" t="s">
        <v>270</v>
      </c>
      <c r="V34" s="59" t="s">
        <v>271</v>
      </c>
      <c r="W34" s="177"/>
      <c r="X34" s="30" t="s">
        <v>268</v>
      </c>
      <c r="Y34" s="30" t="s">
        <v>448</v>
      </c>
      <c r="Z34" s="30" t="str">
        <f>Z7</f>
        <v>Q3*</v>
      </c>
      <c r="AA34" s="30" t="s">
        <v>271</v>
      </c>
      <c r="AB34" s="185"/>
      <c r="AC34" s="59" t="s">
        <v>268</v>
      </c>
      <c r="AD34" s="59" t="s">
        <v>269</v>
      </c>
      <c r="AE34" s="59" t="str">
        <f>AE7</f>
        <v>Q3*</v>
      </c>
      <c r="AF34" s="59" t="s">
        <v>271</v>
      </c>
      <c r="AH34" s="59" t="s">
        <v>268</v>
      </c>
      <c r="AI34" s="59" t="s">
        <v>269</v>
      </c>
      <c r="AJ34" s="59" t="s">
        <v>270</v>
      </c>
      <c r="AK34" s="59" t="str">
        <f>AK$7</f>
        <v>Q4</v>
      </c>
    </row>
    <row r="35" spans="2:37" ht="6" customHeight="1">
      <c r="B35" s="148"/>
      <c r="C35" s="134"/>
      <c r="D35" s="134"/>
      <c r="E35" s="134"/>
      <c r="F35" s="134"/>
      <c r="G35" s="134"/>
      <c r="H35" s="149"/>
      <c r="I35" s="149"/>
      <c r="J35" s="149"/>
      <c r="K35" s="149"/>
      <c r="L35" s="149"/>
      <c r="N35" s="149"/>
      <c r="O35" s="149"/>
      <c r="P35" s="149"/>
      <c r="Q35" s="149"/>
      <c r="S35" s="149"/>
      <c r="T35" s="149"/>
      <c r="U35" s="149"/>
      <c r="V35" s="149"/>
      <c r="X35" s="149"/>
      <c r="Y35" s="149"/>
      <c r="Z35" s="149"/>
      <c r="AA35" s="149"/>
      <c r="AB35" s="146"/>
      <c r="AC35" s="149"/>
      <c r="AD35" s="149"/>
      <c r="AE35" s="149"/>
      <c r="AF35" s="149"/>
      <c r="AH35" s="149"/>
      <c r="AI35" s="149"/>
      <c r="AJ35" s="149"/>
      <c r="AK35" s="149"/>
    </row>
    <row r="36" spans="2:37">
      <c r="B36" s="62" t="s">
        <v>76</v>
      </c>
      <c r="C36" s="62" t="s">
        <v>213</v>
      </c>
      <c r="D36" s="82">
        <v>0</v>
      </c>
      <c r="E36" s="82">
        <v>0</v>
      </c>
      <c r="F36" s="82">
        <v>0</v>
      </c>
      <c r="G36" s="82">
        <v>-2042</v>
      </c>
      <c r="H36" s="82">
        <v>-3561</v>
      </c>
      <c r="I36" s="82">
        <v>-4454</v>
      </c>
      <c r="J36" s="82">
        <v>-6628</v>
      </c>
      <c r="K36" s="82">
        <v>-9890</v>
      </c>
      <c r="L36" s="82">
        <v>-9247</v>
      </c>
      <c r="N36" s="82">
        <v>-704</v>
      </c>
      <c r="O36" s="82">
        <v>-924.79451000000097</v>
      </c>
      <c r="P36" s="82">
        <v>-831.20548999999903</v>
      </c>
      <c r="Q36" s="82">
        <v>-1101</v>
      </c>
      <c r="S36" s="82">
        <v>-1122.538659999999</v>
      </c>
      <c r="T36" s="82">
        <v>-1060.6545700000006</v>
      </c>
      <c r="U36" s="82">
        <v>-1141.8067700000006</v>
      </c>
      <c r="V36" s="82">
        <v>-1129.0772899999999</v>
      </c>
      <c r="X36" s="82">
        <v>-1505</v>
      </c>
      <c r="Y36" s="82">
        <v>-1596</v>
      </c>
      <c r="Z36" s="82">
        <v>-2014</v>
      </c>
      <c r="AA36" s="82">
        <v>-1513</v>
      </c>
      <c r="AC36" s="82">
        <v>-2389</v>
      </c>
      <c r="AD36" s="82">
        <v>-3224</v>
      </c>
      <c r="AE36" s="82">
        <v>-2284</v>
      </c>
      <c r="AF36" s="82">
        <v>-1993</v>
      </c>
      <c r="AH36" s="82">
        <v>-2593</v>
      </c>
      <c r="AI36" s="82">
        <v>-2513</v>
      </c>
      <c r="AJ36" s="82">
        <v>-2601</v>
      </c>
      <c r="AK36" s="82">
        <v>-1916</v>
      </c>
    </row>
    <row r="37" spans="2:37" hidden="1">
      <c r="B37" s="62" t="s">
        <v>77</v>
      </c>
      <c r="C37" s="62" t="s">
        <v>214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82"/>
      <c r="K37" s="82"/>
      <c r="L37" s="82"/>
      <c r="N37" s="82">
        <v>0</v>
      </c>
      <c r="O37" s="82">
        <v>0</v>
      </c>
      <c r="P37" s="82">
        <v>0</v>
      </c>
      <c r="Q37" s="82">
        <v>0</v>
      </c>
      <c r="S37" s="82">
        <v>0</v>
      </c>
      <c r="T37" s="82">
        <v>0</v>
      </c>
      <c r="U37" s="82">
        <v>0</v>
      </c>
      <c r="V37" s="82">
        <v>0</v>
      </c>
      <c r="X37" s="82"/>
      <c r="Y37" s="82"/>
      <c r="Z37" s="82">
        <v>0</v>
      </c>
      <c r="AA37" s="82">
        <v>0</v>
      </c>
      <c r="AC37" s="82">
        <v>0</v>
      </c>
      <c r="AD37" s="82"/>
      <c r="AE37" s="82">
        <v>0</v>
      </c>
      <c r="AF37" s="82">
        <v>0</v>
      </c>
      <c r="AH37" s="82"/>
      <c r="AI37" s="82"/>
      <c r="AJ37" s="82"/>
      <c r="AK37" s="82"/>
    </row>
    <row r="38" spans="2:37">
      <c r="B38" s="62" t="s">
        <v>78</v>
      </c>
      <c r="C38" s="62" t="s">
        <v>215</v>
      </c>
      <c r="D38" s="82">
        <v>-1758.3520000000001</v>
      </c>
      <c r="E38" s="82">
        <v>-2718.8629999999998</v>
      </c>
      <c r="F38" s="82">
        <v>-4256.6679999999997</v>
      </c>
      <c r="G38" s="82">
        <v>-3330</v>
      </c>
      <c r="H38" s="82">
        <v>-10928</v>
      </c>
      <c r="I38" s="82">
        <v>-12184</v>
      </c>
      <c r="J38" s="82">
        <v>-4053</v>
      </c>
      <c r="K38" s="82">
        <v>-14972</v>
      </c>
      <c r="L38" s="82">
        <v>-2569</v>
      </c>
      <c r="N38" s="82">
        <v>-618</v>
      </c>
      <c r="O38" s="82">
        <v>-4212.5414500000034</v>
      </c>
      <c r="P38" s="82">
        <v>-3976.4585499999971</v>
      </c>
      <c r="Q38" s="82">
        <v>-2121</v>
      </c>
      <c r="S38" s="82">
        <v>-2355.4896100000033</v>
      </c>
      <c r="T38" s="82">
        <v>-3563.3921718699175</v>
      </c>
      <c r="U38" s="82">
        <v>-3799.1182181300792</v>
      </c>
      <c r="V38" s="82">
        <v>-2466.0686115447002</v>
      </c>
      <c r="X38" s="82">
        <v>-626</v>
      </c>
      <c r="Y38" s="82">
        <v>-1223</v>
      </c>
      <c r="Z38" s="82">
        <v>-1210</v>
      </c>
      <c r="AA38" s="82">
        <v>-994</v>
      </c>
      <c r="AC38" s="82">
        <v>-8602</v>
      </c>
      <c r="AD38" s="82">
        <v>-7917</v>
      </c>
      <c r="AE38" s="82">
        <v>-3103</v>
      </c>
      <c r="AF38" s="82">
        <v>4650</v>
      </c>
      <c r="AH38" s="82">
        <v>-145</v>
      </c>
      <c r="AI38" s="82">
        <v>-568</v>
      </c>
      <c r="AJ38" s="82">
        <v>-628</v>
      </c>
      <c r="AK38" s="82">
        <v>-852</v>
      </c>
    </row>
    <row r="39" spans="2:37" ht="13.2" customHeight="1">
      <c r="B39" s="62" t="s">
        <v>79</v>
      </c>
      <c r="C39" s="62" t="s">
        <v>216</v>
      </c>
      <c r="D39" s="82">
        <v>109.694</v>
      </c>
      <c r="E39" s="82">
        <v>0</v>
      </c>
      <c r="F39" s="82">
        <v>0</v>
      </c>
      <c r="G39" s="82">
        <v>13</v>
      </c>
      <c r="H39" s="82">
        <v>4</v>
      </c>
      <c r="I39" s="82">
        <v>167</v>
      </c>
      <c r="J39" s="82">
        <v>12</v>
      </c>
      <c r="K39" s="82">
        <v>53</v>
      </c>
      <c r="L39" s="82">
        <v>89</v>
      </c>
      <c r="N39" s="82">
        <v>0</v>
      </c>
      <c r="O39" s="82">
        <v>4.14032</v>
      </c>
      <c r="P39" s="82">
        <v>-0.14031999999999972</v>
      </c>
      <c r="Q39" s="82">
        <v>0</v>
      </c>
      <c r="S39" s="82">
        <v>0</v>
      </c>
      <c r="T39" s="82">
        <v>0</v>
      </c>
      <c r="U39" s="82">
        <v>167</v>
      </c>
      <c r="V39" s="82">
        <v>0.217</v>
      </c>
      <c r="X39" s="82"/>
      <c r="Y39" s="82">
        <v>3</v>
      </c>
      <c r="Z39" s="82">
        <v>0</v>
      </c>
      <c r="AA39" s="82">
        <v>9</v>
      </c>
      <c r="AC39" s="82">
        <v>1</v>
      </c>
      <c r="AD39" s="82">
        <v>51</v>
      </c>
      <c r="AE39" s="82">
        <v>2</v>
      </c>
      <c r="AF39" s="82">
        <v>-1</v>
      </c>
      <c r="AH39" s="82">
        <v>5</v>
      </c>
      <c r="AI39" s="82">
        <v>55</v>
      </c>
      <c r="AJ39" s="82">
        <v>28</v>
      </c>
      <c r="AK39" s="82">
        <v>2</v>
      </c>
    </row>
    <row r="40" spans="2:37">
      <c r="B40" s="62" t="s">
        <v>80</v>
      </c>
      <c r="C40" s="62" t="s">
        <v>217</v>
      </c>
      <c r="D40" s="82">
        <v>-204.96</v>
      </c>
      <c r="E40" s="82">
        <v>-7.266</v>
      </c>
      <c r="F40" s="82">
        <v>0</v>
      </c>
      <c r="G40" s="82">
        <v>200</v>
      </c>
      <c r="H40" s="82">
        <v>0</v>
      </c>
      <c r="I40" s="82">
        <v>0</v>
      </c>
      <c r="J40" s="82">
        <v>0</v>
      </c>
      <c r="K40" s="82">
        <v>25</v>
      </c>
      <c r="L40" s="82">
        <v>0</v>
      </c>
      <c r="N40" s="82">
        <v>0</v>
      </c>
      <c r="O40" s="82">
        <v>0</v>
      </c>
      <c r="P40" s="82">
        <v>0</v>
      </c>
      <c r="Q40" s="82">
        <v>0</v>
      </c>
      <c r="S40" s="82">
        <v>0</v>
      </c>
      <c r="T40" s="82">
        <v>0</v>
      </c>
      <c r="U40" s="82">
        <v>0</v>
      </c>
      <c r="V40" s="82">
        <v>0</v>
      </c>
      <c r="X40" s="82"/>
      <c r="Y40" s="82"/>
      <c r="Z40" s="82">
        <v>0</v>
      </c>
      <c r="AA40" s="82">
        <v>0</v>
      </c>
      <c r="AC40" s="82">
        <v>5</v>
      </c>
      <c r="AD40" s="82">
        <v>7</v>
      </c>
      <c r="AE40" s="82">
        <v>6</v>
      </c>
      <c r="AF40" s="82">
        <v>7</v>
      </c>
      <c r="AH40" s="82"/>
      <c r="AI40" s="82"/>
      <c r="AJ40" s="82"/>
      <c r="AK40" s="82"/>
    </row>
    <row r="41" spans="2:37">
      <c r="B41" s="62" t="s">
        <v>81</v>
      </c>
      <c r="C41" s="62" t="s">
        <v>218</v>
      </c>
      <c r="D41" s="82">
        <v>0</v>
      </c>
      <c r="E41" s="82">
        <v>0</v>
      </c>
      <c r="F41" s="82">
        <v>0</v>
      </c>
      <c r="G41" s="82">
        <v>1819</v>
      </c>
      <c r="H41" s="82">
        <v>0</v>
      </c>
      <c r="I41" s="82">
        <v>0</v>
      </c>
      <c r="J41" s="82">
        <v>0</v>
      </c>
      <c r="K41" s="82">
        <v>0</v>
      </c>
      <c r="L41" s="82">
        <v>0</v>
      </c>
      <c r="N41" s="82">
        <v>0</v>
      </c>
      <c r="O41" s="82">
        <v>0</v>
      </c>
      <c r="P41" s="82">
        <v>0</v>
      </c>
      <c r="Q41" s="82">
        <v>0</v>
      </c>
      <c r="S41" s="82">
        <v>0</v>
      </c>
      <c r="T41" s="82">
        <v>0</v>
      </c>
      <c r="U41" s="82">
        <v>0</v>
      </c>
      <c r="V41" s="82">
        <v>0</v>
      </c>
      <c r="X41" s="82"/>
      <c r="Y41" s="82"/>
      <c r="Z41" s="82">
        <v>0</v>
      </c>
      <c r="AA41" s="82">
        <v>0</v>
      </c>
      <c r="AC41" s="82"/>
      <c r="AD41" s="82"/>
      <c r="AE41" s="82"/>
      <c r="AF41" s="82">
        <v>0</v>
      </c>
      <c r="AH41" s="82"/>
      <c r="AI41" s="82"/>
      <c r="AJ41" s="82"/>
      <c r="AK41" s="82"/>
    </row>
    <row r="42" spans="2:37">
      <c r="B42" s="62" t="s">
        <v>261</v>
      </c>
      <c r="C42" s="62" t="s">
        <v>389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82">
        <v>-5000</v>
      </c>
      <c r="J42" s="82">
        <v>-3025</v>
      </c>
      <c r="K42" s="82">
        <v>0</v>
      </c>
      <c r="L42" s="82">
        <v>0</v>
      </c>
      <c r="N42" s="82">
        <v>0</v>
      </c>
      <c r="O42" s="82">
        <v>0</v>
      </c>
      <c r="P42" s="82">
        <v>0</v>
      </c>
      <c r="Q42" s="82">
        <v>0</v>
      </c>
      <c r="S42" s="82">
        <v>0</v>
      </c>
      <c r="T42" s="82">
        <v>0</v>
      </c>
      <c r="U42" s="82">
        <v>0</v>
      </c>
      <c r="V42" s="82">
        <v>-4999.9999800000005</v>
      </c>
      <c r="X42" s="82">
        <v>-3000</v>
      </c>
      <c r="Y42" s="82">
        <v>0</v>
      </c>
      <c r="Z42" s="82">
        <v>0</v>
      </c>
      <c r="AA42" s="82">
        <v>-25</v>
      </c>
      <c r="AC42" s="82"/>
      <c r="AD42" s="82"/>
      <c r="AE42" s="82"/>
      <c r="AF42" s="82">
        <v>0</v>
      </c>
      <c r="AH42" s="82"/>
      <c r="AI42" s="82"/>
      <c r="AJ42" s="82"/>
      <c r="AK42" s="82"/>
    </row>
    <row r="43" spans="2:37">
      <c r="B43" s="62" t="s">
        <v>82</v>
      </c>
      <c r="C43" s="62" t="s">
        <v>219</v>
      </c>
      <c r="D43" s="82">
        <v>0</v>
      </c>
      <c r="E43" s="82">
        <v>0</v>
      </c>
      <c r="F43" s="82">
        <v>0</v>
      </c>
      <c r="G43" s="82">
        <v>23</v>
      </c>
      <c r="H43" s="82">
        <v>2</v>
      </c>
      <c r="I43" s="82">
        <v>39</v>
      </c>
      <c r="J43" s="82">
        <v>67</v>
      </c>
      <c r="K43" s="82">
        <v>37</v>
      </c>
      <c r="L43" s="82">
        <v>24</v>
      </c>
      <c r="N43" s="82">
        <v>0</v>
      </c>
      <c r="O43" s="82">
        <v>0</v>
      </c>
      <c r="P43" s="82">
        <v>0</v>
      </c>
      <c r="Q43" s="82">
        <v>2</v>
      </c>
      <c r="S43" s="82">
        <v>4.7901199999999999</v>
      </c>
      <c r="T43" s="82">
        <v>9.2549599999999987</v>
      </c>
      <c r="U43" s="82">
        <v>11.95492</v>
      </c>
      <c r="V43" s="82">
        <v>12.97039</v>
      </c>
      <c r="X43" s="82">
        <v>4</v>
      </c>
      <c r="Y43" s="82">
        <v>13</v>
      </c>
      <c r="Z43" s="82">
        <v>18</v>
      </c>
      <c r="AA43" s="82">
        <v>32</v>
      </c>
      <c r="AC43" s="82">
        <v>11</v>
      </c>
      <c r="AD43" s="82">
        <v>9</v>
      </c>
      <c r="AE43" s="82">
        <v>6</v>
      </c>
      <c r="AF43" s="82">
        <v>11</v>
      </c>
      <c r="AH43" s="82">
        <v>8</v>
      </c>
      <c r="AI43" s="82">
        <v>4</v>
      </c>
      <c r="AJ43" s="82">
        <v>4</v>
      </c>
      <c r="AK43" s="82">
        <v>8</v>
      </c>
    </row>
    <row r="44" spans="2:37" ht="24">
      <c r="B44" s="62" t="s">
        <v>394</v>
      </c>
      <c r="C44" s="62" t="s">
        <v>395</v>
      </c>
      <c r="D44" s="149"/>
      <c r="E44" s="82"/>
      <c r="F44" s="82"/>
      <c r="G44" s="82"/>
      <c r="H44" s="82"/>
      <c r="I44" s="82"/>
      <c r="J44" s="82">
        <v>177</v>
      </c>
      <c r="K44" s="82">
        <v>0</v>
      </c>
      <c r="L44" s="82">
        <v>0</v>
      </c>
      <c r="N44" s="82"/>
      <c r="O44" s="82"/>
      <c r="P44" s="82"/>
      <c r="Q44" s="82"/>
      <c r="S44" s="82"/>
      <c r="T44" s="82"/>
      <c r="U44" s="82"/>
      <c r="V44" s="82"/>
      <c r="X44" s="82"/>
      <c r="Y44" s="82">
        <v>177</v>
      </c>
      <c r="Z44" s="82">
        <v>0</v>
      </c>
      <c r="AA44" s="82">
        <v>144</v>
      </c>
      <c r="AC44" s="82"/>
      <c r="AD44" s="82"/>
      <c r="AE44" s="82"/>
      <c r="AF44" s="82">
        <v>0</v>
      </c>
      <c r="AH44" s="82"/>
      <c r="AI44" s="82"/>
      <c r="AJ44" s="82"/>
      <c r="AK44" s="82"/>
    </row>
    <row r="45" spans="2:37" ht="12.6" thickBot="1">
      <c r="B45" s="184" t="s">
        <v>421</v>
      </c>
      <c r="C45" s="184" t="s">
        <v>422</v>
      </c>
      <c r="D45" s="176"/>
      <c r="E45" s="82"/>
      <c r="F45" s="82"/>
      <c r="G45" s="82"/>
      <c r="H45" s="82"/>
      <c r="I45" s="82"/>
      <c r="J45" s="82">
        <v>2584</v>
      </c>
      <c r="K45" s="82">
        <v>0</v>
      </c>
      <c r="L45" s="82">
        <v>0</v>
      </c>
      <c r="N45" s="82"/>
      <c r="O45" s="82"/>
      <c r="P45" s="82"/>
      <c r="Q45" s="82"/>
      <c r="S45" s="82"/>
      <c r="T45" s="82"/>
      <c r="U45" s="82"/>
      <c r="V45" s="82"/>
      <c r="X45" s="82"/>
      <c r="Y45" s="82"/>
      <c r="Z45" s="82"/>
      <c r="AA45" s="82"/>
      <c r="AC45" s="82"/>
      <c r="AD45" s="82"/>
      <c r="AE45" s="82">
        <v>2507</v>
      </c>
      <c r="AF45" s="82">
        <v>-2507</v>
      </c>
      <c r="AH45" s="82"/>
      <c r="AI45" s="82"/>
      <c r="AJ45" s="82"/>
      <c r="AK45" s="82"/>
    </row>
    <row r="46" spans="2:37" ht="12.6" thickTop="1">
      <c r="B46" s="66" t="s">
        <v>83</v>
      </c>
      <c r="C46" s="67" t="s">
        <v>220</v>
      </c>
      <c r="D46" s="131">
        <f>SUM(D36:D43)</f>
        <v>-1853.6180000000002</v>
      </c>
      <c r="E46" s="131">
        <f>SUM(E36:E43)</f>
        <v>-2726.1289999999999</v>
      </c>
      <c r="F46" s="131">
        <f t="shared" ref="F46:G46" si="8">SUM(F36:F43)</f>
        <v>-4256.6679999999997</v>
      </c>
      <c r="G46" s="131">
        <f t="shared" si="8"/>
        <v>-3317</v>
      </c>
      <c r="H46" s="131">
        <v>-14483</v>
      </c>
      <c r="I46" s="131">
        <v>-21432</v>
      </c>
      <c r="J46" s="131">
        <v>-10866</v>
      </c>
      <c r="K46" s="131">
        <v>-24747</v>
      </c>
      <c r="L46" s="131">
        <f>SUM(L36:L45)</f>
        <v>-11703</v>
      </c>
      <c r="N46" s="131">
        <f t="shared" ref="N46:Q46" si="9">SUM(N36:N43)</f>
        <v>-1322</v>
      </c>
      <c r="O46" s="131">
        <f t="shared" si="9"/>
        <v>-5133.1956400000036</v>
      </c>
      <c r="P46" s="131">
        <f t="shared" si="9"/>
        <v>-4807.8043599999964</v>
      </c>
      <c r="Q46" s="131">
        <f t="shared" si="9"/>
        <v>-3220</v>
      </c>
      <c r="S46" s="131">
        <f t="shared" ref="S46:X46" si="10">SUM(S36:S43)</f>
        <v>-3473.2381500000024</v>
      </c>
      <c r="T46" s="131">
        <f t="shared" si="10"/>
        <v>-4614.7917818699179</v>
      </c>
      <c r="U46" s="131">
        <f t="shared" si="10"/>
        <v>-4761.9700681300801</v>
      </c>
      <c r="V46" s="131">
        <f t="shared" si="10"/>
        <v>-8581.9584915446994</v>
      </c>
      <c r="X46" s="131">
        <f t="shared" si="10"/>
        <v>-5127</v>
      </c>
      <c r="Y46" s="131">
        <f>SUM(Y36:Y44)</f>
        <v>-2626</v>
      </c>
      <c r="Z46" s="131">
        <f>SUM(Z36:Z44)</f>
        <v>-3206</v>
      </c>
      <c r="AA46" s="131">
        <v>237</v>
      </c>
      <c r="AB46" s="146"/>
      <c r="AC46" s="131">
        <f>SUM(AC36:AC43)</f>
        <v>-10974</v>
      </c>
      <c r="AD46" s="131">
        <v>-11074</v>
      </c>
      <c r="AE46" s="131">
        <v>-2866</v>
      </c>
      <c r="AF46" s="131">
        <v>167</v>
      </c>
      <c r="AH46" s="131">
        <v>-2725</v>
      </c>
      <c r="AI46" s="131">
        <v>-3022</v>
      </c>
      <c r="AJ46" s="131">
        <v>-3197</v>
      </c>
      <c r="AK46" s="131">
        <f>SUM(AK36:AK45)</f>
        <v>-2758</v>
      </c>
    </row>
    <row r="47" spans="2:37" ht="8.4" customHeight="1">
      <c r="B47" s="74"/>
      <c r="C47" s="75"/>
      <c r="D47" s="75"/>
      <c r="E47" s="75"/>
      <c r="F47" s="75"/>
      <c r="G47" s="75"/>
      <c r="H47" s="42"/>
      <c r="I47" s="42"/>
      <c r="J47" s="42"/>
      <c r="K47" s="42"/>
      <c r="L47" s="42"/>
      <c r="N47" s="42"/>
      <c r="O47" s="42"/>
      <c r="P47" s="42"/>
      <c r="Q47" s="42"/>
      <c r="S47" s="42"/>
      <c r="T47" s="42"/>
      <c r="U47" s="42"/>
      <c r="V47" s="42"/>
      <c r="X47" s="42"/>
      <c r="Y47" s="42"/>
      <c r="Z47" s="42"/>
      <c r="AA47" s="42"/>
      <c r="AB47" s="146"/>
      <c r="AC47" s="42"/>
      <c r="AD47" s="42"/>
      <c r="AE47" s="42"/>
      <c r="AF47" s="42"/>
      <c r="AH47" s="42"/>
      <c r="AI47" s="42"/>
      <c r="AJ47" s="42"/>
      <c r="AK47" s="42"/>
    </row>
    <row r="48" spans="2:37" ht="13.8">
      <c r="B48" s="196" t="s">
        <v>84</v>
      </c>
      <c r="C48" s="196" t="s">
        <v>153</v>
      </c>
      <c r="D48" s="35" t="s">
        <v>178</v>
      </c>
      <c r="E48" s="35"/>
      <c r="F48" s="35"/>
      <c r="G48" s="35"/>
      <c r="H48" s="35"/>
      <c r="I48" s="35"/>
      <c r="J48" s="35"/>
      <c r="K48" s="35"/>
      <c r="L48" s="35"/>
      <c r="N48" s="35" t="s">
        <v>266</v>
      </c>
      <c r="O48" s="35"/>
      <c r="P48" s="35"/>
      <c r="Q48" s="35"/>
      <c r="S48" s="35" t="s">
        <v>267</v>
      </c>
      <c r="T48" s="35"/>
      <c r="U48" s="35"/>
      <c r="V48" s="35"/>
      <c r="X48" s="35" t="s">
        <v>365</v>
      </c>
      <c r="Y48" s="35"/>
      <c r="Z48" s="35"/>
      <c r="AA48" s="35"/>
      <c r="AB48" s="146"/>
      <c r="AC48" s="35" t="str">
        <f>AC33</f>
        <v>FY 24</v>
      </c>
      <c r="AD48" s="35"/>
      <c r="AE48" s="35"/>
      <c r="AF48" s="35"/>
      <c r="AH48" s="193" t="s">
        <v>456</v>
      </c>
      <c r="AI48" s="193"/>
      <c r="AJ48" s="193"/>
      <c r="AK48" s="193"/>
    </row>
    <row r="49" spans="2:37">
      <c r="B49" s="196"/>
      <c r="C49" s="196"/>
      <c r="D49" s="59" t="s">
        <v>273</v>
      </c>
      <c r="E49" s="59" t="s">
        <v>272</v>
      </c>
      <c r="F49" s="59" t="s">
        <v>262</v>
      </c>
      <c r="G49" s="59" t="s">
        <v>263</v>
      </c>
      <c r="H49" s="59" t="s">
        <v>264</v>
      </c>
      <c r="I49" s="59" t="s">
        <v>265</v>
      </c>
      <c r="J49" s="59" t="s">
        <v>420</v>
      </c>
      <c r="K49" s="59" t="s">
        <v>452</v>
      </c>
      <c r="L49" s="59" t="s">
        <v>499</v>
      </c>
      <c r="M49" s="177"/>
      <c r="N49" s="59" t="s">
        <v>268</v>
      </c>
      <c r="O49" s="59" t="s">
        <v>269</v>
      </c>
      <c r="P49" s="59" t="s">
        <v>270</v>
      </c>
      <c r="Q49" s="59" t="s">
        <v>271</v>
      </c>
      <c r="R49" s="177"/>
      <c r="S49" s="59" t="s">
        <v>268</v>
      </c>
      <c r="T49" s="59" t="s">
        <v>269</v>
      </c>
      <c r="U49" s="59" t="s">
        <v>270</v>
      </c>
      <c r="V49" s="59" t="s">
        <v>271</v>
      </c>
      <c r="W49" s="177"/>
      <c r="X49" s="30" t="s">
        <v>268</v>
      </c>
      <c r="Y49" s="30" t="s">
        <v>448</v>
      </c>
      <c r="Z49" s="30" t="str">
        <f>Z7</f>
        <v>Q3*</v>
      </c>
      <c r="AA49" s="30" t="s">
        <v>271</v>
      </c>
      <c r="AB49" s="185"/>
      <c r="AC49" s="59" t="s">
        <v>268</v>
      </c>
      <c r="AD49" s="59" t="str">
        <f>AD7</f>
        <v>Q2</v>
      </c>
      <c r="AE49" s="59" t="str">
        <f>AE7</f>
        <v>Q3*</v>
      </c>
      <c r="AF49" s="59" t="s">
        <v>271</v>
      </c>
      <c r="AH49" s="59" t="s">
        <v>268</v>
      </c>
      <c r="AI49" s="59" t="s">
        <v>269</v>
      </c>
      <c r="AJ49" s="59" t="s">
        <v>270</v>
      </c>
      <c r="AK49" s="59" t="str">
        <f>AK$7</f>
        <v>Q4</v>
      </c>
    </row>
    <row r="50" spans="2:37" ht="9" customHeight="1">
      <c r="B50" s="74"/>
      <c r="C50" s="75"/>
      <c r="D50" s="75"/>
      <c r="E50" s="75"/>
      <c r="F50" s="75"/>
      <c r="G50" s="75"/>
      <c r="H50" s="42"/>
      <c r="I50" s="42"/>
      <c r="J50" s="42"/>
      <c r="K50" s="42"/>
      <c r="L50" s="42"/>
      <c r="N50" s="42"/>
      <c r="O50" s="42"/>
      <c r="P50" s="42"/>
      <c r="Q50" s="42"/>
      <c r="S50" s="42"/>
      <c r="T50" s="42"/>
      <c r="U50" s="42"/>
      <c r="V50" s="42"/>
      <c r="X50" s="42"/>
      <c r="Y50" s="42"/>
      <c r="Z50" s="42"/>
      <c r="AA50" s="42"/>
      <c r="AB50" s="146"/>
      <c r="AC50" s="42"/>
      <c r="AD50" s="42"/>
      <c r="AE50" s="42"/>
      <c r="AF50" s="42"/>
      <c r="AH50" s="42"/>
      <c r="AI50" s="42"/>
      <c r="AJ50" s="42"/>
      <c r="AK50" s="42"/>
    </row>
    <row r="51" spans="2:37">
      <c r="B51" s="62" t="s">
        <v>85</v>
      </c>
      <c r="C51" s="118" t="s">
        <v>221</v>
      </c>
      <c r="D51" s="147">
        <v>11998.38</v>
      </c>
      <c r="E51" s="147">
        <v>16021.794</v>
      </c>
      <c r="F51" s="147">
        <v>8297.2199999999993</v>
      </c>
      <c r="G51" s="82">
        <v>0</v>
      </c>
      <c r="H51" s="147">
        <v>44823</v>
      </c>
      <c r="I51" s="82">
        <v>7</v>
      </c>
      <c r="J51" s="82">
        <v>29007</v>
      </c>
      <c r="K51" s="82">
        <v>0</v>
      </c>
      <c r="L51" s="82">
        <v>0</v>
      </c>
      <c r="N51" s="82">
        <v>44815</v>
      </c>
      <c r="O51" s="82">
        <v>0</v>
      </c>
      <c r="P51" s="82">
        <v>-0.4867989243194461</v>
      </c>
      <c r="Q51" s="82">
        <v>8</v>
      </c>
      <c r="S51" s="82">
        <v>0</v>
      </c>
      <c r="T51" s="82">
        <v>0</v>
      </c>
      <c r="U51" s="82">
        <v>0</v>
      </c>
      <c r="V51" s="82">
        <v>7.3550000000000004</v>
      </c>
      <c r="X51" s="82"/>
      <c r="Y51" s="82"/>
      <c r="Z51" s="82">
        <v>7</v>
      </c>
      <c r="AA51" s="82">
        <v>29000</v>
      </c>
      <c r="AB51" s="146"/>
      <c r="AC51" s="82"/>
      <c r="AD51" s="82"/>
      <c r="AE51" s="82"/>
      <c r="AF51" s="82">
        <v>0</v>
      </c>
      <c r="AH51" s="82"/>
      <c r="AI51" s="82"/>
      <c r="AJ51" s="82"/>
      <c r="AK51" s="82"/>
    </row>
    <row r="52" spans="2:37">
      <c r="B52" s="62" t="s">
        <v>86</v>
      </c>
      <c r="C52" s="118" t="s">
        <v>222</v>
      </c>
      <c r="D52" s="82">
        <v>0</v>
      </c>
      <c r="E52" s="82">
        <v>0</v>
      </c>
      <c r="F52" s="82">
        <v>0</v>
      </c>
      <c r="G52" s="82">
        <v>10000</v>
      </c>
      <c r="H52" s="82">
        <v>4287</v>
      </c>
      <c r="I52" s="82">
        <v>22319</v>
      </c>
      <c r="J52" s="82">
        <v>8105</v>
      </c>
      <c r="K52" s="82">
        <v>0</v>
      </c>
      <c r="L52" s="82">
        <v>0</v>
      </c>
      <c r="N52" s="82">
        <v>0</v>
      </c>
      <c r="O52" s="82">
        <v>0</v>
      </c>
      <c r="P52" s="82">
        <v>8</v>
      </c>
      <c r="Q52" s="82">
        <v>4279</v>
      </c>
      <c r="S52" s="82">
        <v>0</v>
      </c>
      <c r="T52" s="82">
        <v>22318.560519999999</v>
      </c>
      <c r="U52" s="82">
        <v>7.4394800000004473</v>
      </c>
      <c r="V52" s="82">
        <v>-7.4394800000004473</v>
      </c>
      <c r="X52" s="82"/>
      <c r="Y52" s="82"/>
      <c r="Z52" s="82">
        <v>8159</v>
      </c>
      <c r="AA52" s="82">
        <v>-54</v>
      </c>
      <c r="AB52" s="146"/>
      <c r="AC52" s="82"/>
      <c r="AD52" s="82"/>
      <c r="AE52" s="82"/>
      <c r="AF52" s="82">
        <v>0</v>
      </c>
      <c r="AH52" s="82"/>
      <c r="AI52" s="82"/>
      <c r="AJ52" s="82"/>
      <c r="AK52" s="82"/>
    </row>
    <row r="53" spans="2:37">
      <c r="B53" s="62" t="s">
        <v>87</v>
      </c>
      <c r="C53" s="118" t="s">
        <v>223</v>
      </c>
      <c r="D53" s="82">
        <v>16954.347000000002</v>
      </c>
      <c r="E53" s="82">
        <v>7537.1679999999997</v>
      </c>
      <c r="F53" s="82">
        <v>8169.5659999999998</v>
      </c>
      <c r="G53" s="82">
        <v>0</v>
      </c>
      <c r="H53" s="82">
        <v>0</v>
      </c>
      <c r="I53" s="147">
        <v>34172</v>
      </c>
      <c r="J53" s="147">
        <v>10175</v>
      </c>
      <c r="K53" s="82">
        <v>0</v>
      </c>
      <c r="L53" s="82">
        <v>39717</v>
      </c>
      <c r="N53" s="147">
        <v>0</v>
      </c>
      <c r="O53" s="147">
        <v>15116.753710000001</v>
      </c>
      <c r="P53" s="147">
        <v>-5051.7537100000009</v>
      </c>
      <c r="Q53" s="147">
        <v>-10065</v>
      </c>
      <c r="S53" s="147">
        <v>17080.350670000003</v>
      </c>
      <c r="T53" s="147">
        <v>19208.142959999994</v>
      </c>
      <c r="U53" s="147">
        <v>14845.506370000005</v>
      </c>
      <c r="V53" s="147">
        <v>-16962.389760000005</v>
      </c>
      <c r="X53" s="147">
        <v>40710</v>
      </c>
      <c r="Y53" s="147">
        <v>-1728</v>
      </c>
      <c r="Z53" s="82">
        <v>18574</v>
      </c>
      <c r="AA53" s="82">
        <v>-47381</v>
      </c>
      <c r="AB53" s="146"/>
      <c r="AC53" s="147">
        <v>62275</v>
      </c>
      <c r="AD53" s="147">
        <v>-47829</v>
      </c>
      <c r="AE53" s="147">
        <v>56675</v>
      </c>
      <c r="AF53" s="147">
        <v>-71121</v>
      </c>
      <c r="AH53" s="147">
        <v>116949</v>
      </c>
      <c r="AI53" s="147">
        <v>-23258</v>
      </c>
      <c r="AJ53" s="147">
        <v>4470</v>
      </c>
      <c r="AK53" s="147">
        <v>-58444</v>
      </c>
    </row>
    <row r="54" spans="2:37">
      <c r="B54" s="62" t="s">
        <v>88</v>
      </c>
      <c r="C54" s="118" t="s">
        <v>224</v>
      </c>
      <c r="D54" s="82">
        <v>0</v>
      </c>
      <c r="E54" s="82">
        <v>0</v>
      </c>
      <c r="F54" s="82">
        <v>0</v>
      </c>
      <c r="G54" s="82">
        <v>-4085</v>
      </c>
      <c r="H54" s="82">
        <v>-2898</v>
      </c>
      <c r="I54" s="82">
        <v>0</v>
      </c>
      <c r="J54" s="82"/>
      <c r="K54" s="82">
        <v>-16177</v>
      </c>
      <c r="L54" s="82">
        <v>0</v>
      </c>
      <c r="N54" s="82">
        <v>-13377</v>
      </c>
      <c r="O54" s="82">
        <v>13377</v>
      </c>
      <c r="P54" s="82">
        <v>0</v>
      </c>
      <c r="Q54" s="82">
        <v>-2898</v>
      </c>
      <c r="S54" s="82">
        <v>0</v>
      </c>
      <c r="T54" s="82">
        <v>0</v>
      </c>
      <c r="U54" s="82">
        <v>0</v>
      </c>
      <c r="V54" s="82">
        <v>0</v>
      </c>
      <c r="X54" s="82"/>
      <c r="Y54" s="82"/>
      <c r="Z54" s="82">
        <v>0</v>
      </c>
      <c r="AA54" s="82">
        <v>0</v>
      </c>
      <c r="AB54" s="146"/>
      <c r="AC54" s="82"/>
      <c r="AD54" s="82"/>
      <c r="AE54" s="82">
        <v>0</v>
      </c>
      <c r="AF54" s="82">
        <v>-16177</v>
      </c>
      <c r="AH54" s="82"/>
      <c r="AI54" s="82">
        <v>0</v>
      </c>
      <c r="AJ54" s="82">
        <v>0</v>
      </c>
      <c r="AK54" s="82">
        <f>0</f>
        <v>0</v>
      </c>
    </row>
    <row r="55" spans="2:37">
      <c r="B55" s="62" t="s">
        <v>89</v>
      </c>
      <c r="C55" s="118" t="s">
        <v>225</v>
      </c>
      <c r="D55" s="82">
        <v>-2411.2579999999998</v>
      </c>
      <c r="E55" s="82">
        <v>-2567.4569999999999</v>
      </c>
      <c r="F55" s="82">
        <v>-3494.085</v>
      </c>
      <c r="G55" s="82">
        <v>-5530</v>
      </c>
      <c r="H55" s="82">
        <v>-10441</v>
      </c>
      <c r="I55" s="82">
        <v>-11931</v>
      </c>
      <c r="J55" s="82">
        <v>-13956</v>
      </c>
      <c r="K55" s="82">
        <v>-15056</v>
      </c>
      <c r="L55" s="82">
        <v>-17468</v>
      </c>
      <c r="N55" s="82">
        <v>-1721</v>
      </c>
      <c r="O55" s="82">
        <v>-2808.6644640181457</v>
      </c>
      <c r="P55" s="82">
        <v>-2702.3355359818543</v>
      </c>
      <c r="Q55" s="82">
        <v>-3209</v>
      </c>
      <c r="S55" s="82">
        <v>-3430.7619099999833</v>
      </c>
      <c r="T55" s="82">
        <v>-2655.8125500000156</v>
      </c>
      <c r="U55" s="82">
        <v>-2890.4255400000011</v>
      </c>
      <c r="V55" s="82">
        <v>-2953.9789600000008</v>
      </c>
      <c r="X55" s="82">
        <v>-3525</v>
      </c>
      <c r="Y55" s="147">
        <v>-3108</v>
      </c>
      <c r="Z55" s="82">
        <v>-3698</v>
      </c>
      <c r="AA55" s="82">
        <v>-3625</v>
      </c>
      <c r="AB55" s="146"/>
      <c r="AC55" s="82">
        <v>-3992</v>
      </c>
      <c r="AD55" s="82">
        <v>-3576</v>
      </c>
      <c r="AE55" s="82">
        <v>-3686</v>
      </c>
      <c r="AF55" s="82">
        <v>-3802</v>
      </c>
      <c r="AH55" s="82">
        <v>-4687</v>
      </c>
      <c r="AI55" s="82">
        <v>-3992</v>
      </c>
      <c r="AJ55" s="82">
        <v>-4411</v>
      </c>
      <c r="AK55" s="82">
        <v>-4378</v>
      </c>
    </row>
    <row r="56" spans="2:37">
      <c r="B56" s="62" t="s">
        <v>245</v>
      </c>
      <c r="C56" s="118" t="s">
        <v>246</v>
      </c>
      <c r="D56" s="82">
        <v>0</v>
      </c>
      <c r="E56" s="82">
        <v>0</v>
      </c>
      <c r="F56" s="82">
        <v>0</v>
      </c>
      <c r="G56" s="82">
        <v>-302</v>
      </c>
      <c r="H56" s="82">
        <v>0</v>
      </c>
      <c r="I56" s="82">
        <v>-33557</v>
      </c>
      <c r="J56" s="82">
        <v>-69987</v>
      </c>
      <c r="K56" s="82">
        <v>-158069</v>
      </c>
      <c r="L56" s="82">
        <v>-217314</v>
      </c>
      <c r="N56" s="82">
        <v>0</v>
      </c>
      <c r="O56" s="82">
        <v>0</v>
      </c>
      <c r="P56" s="82">
        <v>0</v>
      </c>
      <c r="Q56" s="82">
        <v>0</v>
      </c>
      <c r="S56" s="82">
        <v>-428.55044999999819</v>
      </c>
      <c r="T56" s="82">
        <v>-2475.9994100000049</v>
      </c>
      <c r="U56" s="82">
        <v>-11784.450139999997</v>
      </c>
      <c r="V56" s="82">
        <v>-18867.855609999999</v>
      </c>
      <c r="X56" s="82">
        <v>-15436</v>
      </c>
      <c r="Y56" s="147">
        <v>-17410</v>
      </c>
      <c r="Z56" s="82">
        <v>-17360</v>
      </c>
      <c r="AA56" s="82">
        <v>-19781</v>
      </c>
      <c r="AB56" s="146"/>
      <c r="AC56" s="82">
        <v>-38848</v>
      </c>
      <c r="AD56" s="82">
        <v>-28333</v>
      </c>
      <c r="AE56" s="82">
        <v>-49212</v>
      </c>
      <c r="AF56" s="82">
        <v>-41676</v>
      </c>
      <c r="AH56" s="82">
        <v>-46070</v>
      </c>
      <c r="AI56" s="82">
        <v>-38295</v>
      </c>
      <c r="AJ56" s="82">
        <v>-63534</v>
      </c>
      <c r="AK56" s="82">
        <v>-69415</v>
      </c>
    </row>
    <row r="57" spans="2:37">
      <c r="B57" s="62" t="s">
        <v>90</v>
      </c>
      <c r="C57" s="118" t="s">
        <v>226</v>
      </c>
      <c r="D57" s="82">
        <v>0</v>
      </c>
      <c r="E57" s="82">
        <v>0</v>
      </c>
      <c r="F57" s="82">
        <v>0</v>
      </c>
      <c r="G57" s="82">
        <v>-1087</v>
      </c>
      <c r="H57" s="82">
        <v>-88</v>
      </c>
      <c r="I57" s="82">
        <v>0</v>
      </c>
      <c r="J57" s="82">
        <v>-407</v>
      </c>
      <c r="K57" s="82">
        <v>0</v>
      </c>
      <c r="L57" s="82">
        <v>0</v>
      </c>
      <c r="N57" s="82">
        <v>-73</v>
      </c>
      <c r="O57" s="82">
        <v>-14.494430000000168</v>
      </c>
      <c r="P57" s="82">
        <v>0.49443000000016762</v>
      </c>
      <c r="Q57" s="82">
        <v>-1</v>
      </c>
      <c r="S57" s="82">
        <v>0</v>
      </c>
      <c r="T57" s="82">
        <v>0</v>
      </c>
      <c r="U57" s="82">
        <v>0</v>
      </c>
      <c r="V57" s="82">
        <v>0</v>
      </c>
      <c r="X57" s="82"/>
      <c r="Y57" s="82"/>
      <c r="Z57" s="82">
        <v>0</v>
      </c>
      <c r="AA57" s="82">
        <v>-407</v>
      </c>
      <c r="AB57" s="146"/>
      <c r="AC57" s="82"/>
      <c r="AD57" s="82"/>
      <c r="AE57" s="82"/>
      <c r="AF57" s="82">
        <v>0</v>
      </c>
      <c r="AH57" s="82"/>
      <c r="AI57" s="82"/>
      <c r="AJ57" s="82"/>
      <c r="AK57" s="82"/>
    </row>
    <row r="58" spans="2:37">
      <c r="B58" s="62" t="s">
        <v>91</v>
      </c>
      <c r="C58" s="118" t="s">
        <v>227</v>
      </c>
      <c r="D58" s="82">
        <v>-587.06700000000001</v>
      </c>
      <c r="E58" s="82">
        <v>-882.47500000000002</v>
      </c>
      <c r="F58" s="82">
        <v>-1669.518</v>
      </c>
      <c r="G58" s="82">
        <v>-1134</v>
      </c>
      <c r="H58" s="82">
        <v>-1630</v>
      </c>
      <c r="I58" s="82">
        <v>-9022</v>
      </c>
      <c r="J58" s="82">
        <v>-15297</v>
      </c>
      <c r="K58" s="82">
        <v>-18588</v>
      </c>
      <c r="L58" s="82">
        <v>-17751</v>
      </c>
      <c r="N58" s="82">
        <v>-237</v>
      </c>
      <c r="O58" s="82">
        <v>-381.41773999999998</v>
      </c>
      <c r="P58" s="82">
        <v>-456.58226000000002</v>
      </c>
      <c r="Q58" s="82">
        <v>-555</v>
      </c>
      <c r="S58" s="82">
        <v>-803.79850999999996</v>
      </c>
      <c r="T58" s="82">
        <v>-2033.8336999999999</v>
      </c>
      <c r="U58" s="82">
        <v>-2825.3677900000002</v>
      </c>
      <c r="V58" s="82">
        <v>-3359.39183</v>
      </c>
      <c r="X58" s="82">
        <v>-2844</v>
      </c>
      <c r="Y58" s="147">
        <v>-3805</v>
      </c>
      <c r="Z58" s="82">
        <v>-4115</v>
      </c>
      <c r="AA58" s="82">
        <v>-4533</v>
      </c>
      <c r="AB58" s="146"/>
      <c r="AC58" s="82">
        <v>-3761</v>
      </c>
      <c r="AD58" s="82">
        <v>-4612</v>
      </c>
      <c r="AE58" s="82">
        <v>-4858</v>
      </c>
      <c r="AF58" s="82">
        <v>-5357</v>
      </c>
      <c r="AH58" s="82">
        <v>-3527</v>
      </c>
      <c r="AI58" s="82">
        <v>-5009</v>
      </c>
      <c r="AJ58" s="82">
        <v>-4530</v>
      </c>
      <c r="AK58" s="82">
        <v>-4685</v>
      </c>
    </row>
    <row r="59" spans="2:37" ht="12.6" thickBot="1">
      <c r="B59" s="62" t="s">
        <v>92</v>
      </c>
      <c r="C59" s="118" t="s">
        <v>228</v>
      </c>
      <c r="D59" s="82">
        <v>0</v>
      </c>
      <c r="E59" s="82">
        <v>0</v>
      </c>
      <c r="F59" s="82">
        <v>0</v>
      </c>
      <c r="G59" s="82">
        <v>0</v>
      </c>
      <c r="H59" s="82">
        <v>-690</v>
      </c>
      <c r="I59" s="82">
        <v>-1908</v>
      </c>
      <c r="J59" s="82">
        <v>-1685</v>
      </c>
      <c r="K59" s="82">
        <v>-1580</v>
      </c>
      <c r="L59" s="82">
        <v>-1492</v>
      </c>
      <c r="N59" s="82">
        <v>-83</v>
      </c>
      <c r="O59" s="82">
        <v>-313.03464000000002</v>
      </c>
      <c r="P59" s="82">
        <v>-94.96535999999999</v>
      </c>
      <c r="Q59" s="82">
        <v>-199</v>
      </c>
      <c r="S59" s="82">
        <v>-248.72373000000002</v>
      </c>
      <c r="T59" s="82">
        <v>-346.34143000000006</v>
      </c>
      <c r="U59" s="82">
        <v>-516.93484000000001</v>
      </c>
      <c r="V59" s="82">
        <v>-796.47348</v>
      </c>
      <c r="X59" s="82">
        <v>-337</v>
      </c>
      <c r="Y59" s="147">
        <v>-603</v>
      </c>
      <c r="Z59" s="82">
        <v>-553</v>
      </c>
      <c r="AA59" s="82">
        <v>-192</v>
      </c>
      <c r="AB59" s="146"/>
      <c r="AC59" s="82">
        <v>-268</v>
      </c>
      <c r="AD59" s="82">
        <v>-469</v>
      </c>
      <c r="AE59" s="82">
        <v>-463</v>
      </c>
      <c r="AF59" s="82">
        <v>-380</v>
      </c>
      <c r="AH59" s="82">
        <v>-191</v>
      </c>
      <c r="AI59" s="82">
        <v>-225</v>
      </c>
      <c r="AJ59" s="82">
        <v>-494</v>
      </c>
      <c r="AK59" s="82">
        <v>-582</v>
      </c>
    </row>
    <row r="60" spans="2:37" ht="12.6" thickTop="1">
      <c r="B60" s="66" t="s">
        <v>93</v>
      </c>
      <c r="C60" s="67" t="s">
        <v>229</v>
      </c>
      <c r="D60" s="131">
        <f>SUM(D51:D59)</f>
        <v>25954.401999999998</v>
      </c>
      <c r="E60" s="131">
        <f t="shared" ref="E60:G60" si="11">SUM(E51:E59)</f>
        <v>20109.030000000002</v>
      </c>
      <c r="F60" s="131">
        <f t="shared" si="11"/>
        <v>11303.183000000001</v>
      </c>
      <c r="G60" s="131">
        <f t="shared" si="11"/>
        <v>-2138</v>
      </c>
      <c r="H60" s="131">
        <v>33363</v>
      </c>
      <c r="I60" s="131">
        <v>80</v>
      </c>
      <c r="J60" s="131">
        <v>-54045</v>
      </c>
      <c r="K60" s="131">
        <v>-209470</v>
      </c>
      <c r="L60" s="131">
        <f>SUM(L51:L59)</f>
        <v>-214308</v>
      </c>
      <c r="N60" s="131">
        <f t="shared" ref="N60:Q60" si="12">SUM(N51:N59)</f>
        <v>29324</v>
      </c>
      <c r="O60" s="131">
        <f t="shared" si="12"/>
        <v>24976.142435981856</v>
      </c>
      <c r="P60" s="131">
        <f t="shared" si="12"/>
        <v>-8297.629234906175</v>
      </c>
      <c r="Q60" s="131">
        <f t="shared" si="12"/>
        <v>-12640</v>
      </c>
      <c r="S60" s="131">
        <f t="shared" ref="S60:X60" si="13">SUM(S51:S59)</f>
        <v>12168.516070000022</v>
      </c>
      <c r="T60" s="131">
        <f t="shared" si="13"/>
        <v>34014.716389999972</v>
      </c>
      <c r="U60" s="131">
        <f t="shared" si="13"/>
        <v>-3164.2324599999938</v>
      </c>
      <c r="V60" s="131">
        <f t="shared" si="13"/>
        <v>-42940.174120000003</v>
      </c>
      <c r="X60" s="131">
        <f t="shared" si="13"/>
        <v>18568</v>
      </c>
      <c r="Y60" s="131">
        <f t="shared" ref="Y60" si="14">SUM(Y51:Y59)</f>
        <v>-26654</v>
      </c>
      <c r="Z60" s="131">
        <f>SUM(Z51:Z59)</f>
        <v>1014</v>
      </c>
      <c r="AA60" s="131">
        <v>-46973</v>
      </c>
      <c r="AB60" s="146"/>
      <c r="AC60" s="131">
        <f t="shared" ref="AC60" si="15">SUM(AC51:AC59)</f>
        <v>15406</v>
      </c>
      <c r="AD60" s="131">
        <f>SUM(AD51:AD59)</f>
        <v>-84819</v>
      </c>
      <c r="AE60" s="131">
        <v>-1544</v>
      </c>
      <c r="AF60" s="131">
        <v>-138513</v>
      </c>
      <c r="AH60" s="131">
        <f t="shared" ref="AH60" si="16">SUM(AH51:AH59)</f>
        <v>62474</v>
      </c>
      <c r="AI60" s="131">
        <v>-70779</v>
      </c>
      <c r="AJ60" s="131">
        <v>-68499</v>
      </c>
      <c r="AK60" s="131">
        <f>SUM(AK50:AK59)</f>
        <v>-137504</v>
      </c>
    </row>
    <row r="61" spans="2:37" ht="14.4" customHeight="1">
      <c r="B61" s="188" t="s">
        <v>94</v>
      </c>
      <c r="C61" s="150" t="s">
        <v>177</v>
      </c>
      <c r="D61" s="151">
        <f>SUM(D60,D46,D29)</f>
        <v>3029.8370000000032</v>
      </c>
      <c r="E61" s="151">
        <f t="shared" ref="E61:H61" si="17">SUM(E60,E46,E29)</f>
        <v>2510.9390000000003</v>
      </c>
      <c r="F61" s="151">
        <f t="shared" si="17"/>
        <v>4679.0420000000013</v>
      </c>
      <c r="G61" s="151">
        <f t="shared" si="17"/>
        <v>9842</v>
      </c>
      <c r="H61" s="151">
        <f t="shared" si="17"/>
        <v>946</v>
      </c>
      <c r="I61" s="151">
        <f>SUM(I60,I46,I29)</f>
        <v>25583</v>
      </c>
      <c r="J61" s="151">
        <v>38810</v>
      </c>
      <c r="K61" s="151">
        <v>-40766</v>
      </c>
      <c r="L61" s="151">
        <f>L29+L46+L60</f>
        <v>16498</v>
      </c>
      <c r="N61" s="151">
        <f t="shared" ref="N61:Q61" si="18">SUM(N60,N46,N29)</f>
        <v>-12157</v>
      </c>
      <c r="O61" s="151">
        <f t="shared" si="18"/>
        <v>-3677.456275492561</v>
      </c>
      <c r="P61" s="151">
        <f t="shared" si="18"/>
        <v>-12711.954523431763</v>
      </c>
      <c r="Q61" s="151">
        <f t="shared" si="18"/>
        <v>29491.923999999999</v>
      </c>
      <c r="S61" s="151">
        <f t="shared" ref="S61:X61" si="19">SUM(S60,S46,S29)</f>
        <v>-12113.725979999945</v>
      </c>
      <c r="T61" s="151">
        <f t="shared" si="19"/>
        <v>16050.222888130053</v>
      </c>
      <c r="U61" s="151">
        <f t="shared" si="19"/>
        <v>-12111.904908130105</v>
      </c>
      <c r="V61" s="151">
        <f t="shared" si="19"/>
        <v>33757.84711000025</v>
      </c>
      <c r="X61" s="151">
        <f t="shared" si="19"/>
        <v>-9264</v>
      </c>
      <c r="Y61" s="151">
        <f>SUM(Y60,Y46,Y29)</f>
        <v>7528</v>
      </c>
      <c r="Z61" s="151">
        <f>SUM(Z60,Z46,Z29)</f>
        <v>-27235</v>
      </c>
      <c r="AA61" s="151">
        <v>67925</v>
      </c>
      <c r="AB61" s="146"/>
      <c r="AC61" s="151">
        <f>SUM(AC60,AC46,AC29)</f>
        <v>-68338</v>
      </c>
      <c r="AD61" s="151">
        <f>SUM(AD60,AD46,AD29)</f>
        <v>-11593</v>
      </c>
      <c r="AE61" s="151">
        <v>9253</v>
      </c>
      <c r="AF61" s="151">
        <v>29912</v>
      </c>
      <c r="AH61" s="151">
        <f>SUM(AH60,AH46,AH29)</f>
        <v>-22315</v>
      </c>
      <c r="AI61" s="151">
        <v>-3196</v>
      </c>
      <c r="AJ61" s="151">
        <v>-3560</v>
      </c>
      <c r="AK61" s="151">
        <f>SUM(AK60,AK46,AK29)</f>
        <v>45569</v>
      </c>
    </row>
    <row r="62" spans="2:37" ht="12.6" thickBot="1">
      <c r="B62" s="74"/>
      <c r="C62" s="75"/>
      <c r="D62" s="75"/>
      <c r="E62" s="75"/>
      <c r="F62" s="75"/>
      <c r="G62" s="75"/>
      <c r="H62" s="42"/>
      <c r="I62" s="42"/>
      <c r="J62" s="42"/>
      <c r="K62" s="42"/>
      <c r="L62" s="42"/>
      <c r="N62" s="75"/>
      <c r="O62" s="75"/>
      <c r="P62" s="75"/>
      <c r="Q62" s="75"/>
      <c r="S62" s="75"/>
      <c r="T62" s="75"/>
      <c r="U62" s="75"/>
      <c r="V62" s="75"/>
      <c r="X62" s="75"/>
      <c r="Y62" s="75"/>
      <c r="Z62" s="75"/>
      <c r="AA62" s="75"/>
      <c r="AB62" s="146"/>
      <c r="AC62" s="75"/>
      <c r="AD62" s="75"/>
      <c r="AE62" s="75"/>
      <c r="AF62" s="75"/>
      <c r="AH62" s="75"/>
      <c r="AI62" s="75"/>
      <c r="AJ62" s="75"/>
      <c r="AK62" s="75"/>
    </row>
    <row r="63" spans="2:37" ht="12.6" thickTop="1">
      <c r="B63" s="66" t="s">
        <v>95</v>
      </c>
      <c r="C63" s="67" t="s">
        <v>230</v>
      </c>
      <c r="D63" s="131">
        <v>1992.8589999999999</v>
      </c>
      <c r="E63" s="131">
        <v>5022.6959999999999</v>
      </c>
      <c r="F63" s="131">
        <v>7533.6350000000002</v>
      </c>
      <c r="G63" s="131">
        <v>12213</v>
      </c>
      <c r="H63" s="131">
        <v>22621</v>
      </c>
      <c r="I63" s="131">
        <v>23008</v>
      </c>
      <c r="J63" s="131">
        <v>48731</v>
      </c>
      <c r="K63" s="131">
        <v>87743</v>
      </c>
      <c r="L63" s="131">
        <f>K66</f>
        <v>46770</v>
      </c>
      <c r="N63" s="131">
        <v>22621</v>
      </c>
      <c r="O63" s="131">
        <v>9956</v>
      </c>
      <c r="P63" s="131">
        <v>6267.6582434317588</v>
      </c>
      <c r="Q63" s="131">
        <v>-6364.7284100000043</v>
      </c>
      <c r="S63" s="131">
        <v>23008</v>
      </c>
      <c r="T63" s="131">
        <v>10861.087260000057</v>
      </c>
      <c r="U63" s="131">
        <v>26953.411938130102</v>
      </c>
      <c r="V63" s="131">
        <v>15065.990889999997</v>
      </c>
      <c r="X63" s="131">
        <v>48731</v>
      </c>
      <c r="Y63" s="131">
        <v>39288</v>
      </c>
      <c r="Z63" s="131">
        <v>46800</v>
      </c>
      <c r="AA63" s="131">
        <v>19688</v>
      </c>
      <c r="AB63" s="146"/>
      <c r="AC63" s="131">
        <v>87743</v>
      </c>
      <c r="AD63" s="131">
        <f>AC66</f>
        <v>19097</v>
      </c>
      <c r="AE63" s="131">
        <v>7510</v>
      </c>
      <c r="AF63" s="131">
        <v>16953</v>
      </c>
      <c r="AH63" s="131">
        <v>46770</v>
      </c>
      <c r="AI63" s="131">
        <v>24709</v>
      </c>
      <c r="AJ63" s="131">
        <v>21784</v>
      </c>
      <c r="AK63" s="131">
        <f>AJ66</f>
        <v>17939</v>
      </c>
    </row>
    <row r="64" spans="2:37" ht="7.2" customHeight="1">
      <c r="B64" s="74"/>
      <c r="C64" s="75"/>
      <c r="D64" s="75"/>
      <c r="E64" s="75"/>
      <c r="F64" s="75"/>
      <c r="G64" s="75"/>
      <c r="H64" s="42"/>
      <c r="I64" s="42"/>
      <c r="J64" s="42"/>
      <c r="K64" s="42"/>
      <c r="L64" s="42"/>
      <c r="N64" s="75"/>
      <c r="O64" s="75"/>
      <c r="P64" s="75"/>
      <c r="Q64" s="75"/>
      <c r="S64" s="75"/>
      <c r="T64" s="75"/>
      <c r="U64" s="75"/>
      <c r="V64" s="75"/>
      <c r="X64" s="75"/>
      <c r="Y64" s="75"/>
      <c r="Z64" s="75"/>
      <c r="AA64" s="75"/>
      <c r="AB64" s="146"/>
      <c r="AC64" s="75"/>
      <c r="AD64" s="75"/>
      <c r="AE64" s="75"/>
      <c r="AF64" s="75"/>
      <c r="AH64" s="75"/>
      <c r="AI64" s="75"/>
      <c r="AJ64" s="75"/>
      <c r="AK64" s="75"/>
    </row>
    <row r="65" spans="2:37">
      <c r="B65" s="152" t="s">
        <v>96</v>
      </c>
      <c r="C65" s="118" t="s">
        <v>231</v>
      </c>
      <c r="D65" s="82">
        <v>0</v>
      </c>
      <c r="E65" s="82">
        <v>0</v>
      </c>
      <c r="F65" s="82">
        <v>0</v>
      </c>
      <c r="G65" s="82">
        <v>566</v>
      </c>
      <c r="H65" s="82">
        <v>-559</v>
      </c>
      <c r="I65" s="82">
        <v>140</v>
      </c>
      <c r="J65" s="82">
        <v>202</v>
      </c>
      <c r="K65" s="82">
        <v>-207</v>
      </c>
      <c r="L65" s="82">
        <v>-38</v>
      </c>
      <c r="N65" s="82">
        <v>-508</v>
      </c>
      <c r="O65" s="82">
        <v>-11.567869999999996</v>
      </c>
      <c r="P65" s="82">
        <v>79.567869999999999</v>
      </c>
      <c r="Q65" s="82">
        <v>-119</v>
      </c>
      <c r="S65" s="82">
        <v>-33.585649999999994</v>
      </c>
      <c r="T65" s="82">
        <v>42.101789999999994</v>
      </c>
      <c r="U65" s="82">
        <v>224.48385999999999</v>
      </c>
      <c r="V65" s="82">
        <v>-92.432029999999997</v>
      </c>
      <c r="X65" s="82">
        <v>-179</v>
      </c>
      <c r="Y65" s="82">
        <v>-16</v>
      </c>
      <c r="Z65" s="82">
        <v>267</v>
      </c>
      <c r="AA65" s="82">
        <v>130</v>
      </c>
      <c r="AB65" s="146"/>
      <c r="AC65" s="82">
        <v>-308</v>
      </c>
      <c r="AD65" s="82">
        <v>6</v>
      </c>
      <c r="AE65" s="82">
        <v>190</v>
      </c>
      <c r="AF65" s="82">
        <v>-95</v>
      </c>
      <c r="AH65" s="82">
        <v>254</v>
      </c>
      <c r="AI65" s="82">
        <v>271</v>
      </c>
      <c r="AJ65" s="82">
        <v>-285</v>
      </c>
      <c r="AK65" s="82">
        <v>-278</v>
      </c>
    </row>
    <row r="66" spans="2:37">
      <c r="B66" s="76" t="s">
        <v>97</v>
      </c>
      <c r="C66" s="77" t="s">
        <v>232</v>
      </c>
      <c r="D66" s="45">
        <f>SUM(D61:D65)</f>
        <v>5022.6960000000036</v>
      </c>
      <c r="E66" s="45">
        <f t="shared" ref="E66" si="20">SUM(E61:E65)</f>
        <v>7533.6350000000002</v>
      </c>
      <c r="F66" s="45">
        <f>SUM(F61:F65)</f>
        <v>12212.677000000001</v>
      </c>
      <c r="G66" s="45">
        <f>SUM(G61:G65)</f>
        <v>22621</v>
      </c>
      <c r="H66" s="45">
        <v>23008</v>
      </c>
      <c r="I66" s="44">
        <v>48731</v>
      </c>
      <c r="J66" s="44">
        <v>87743</v>
      </c>
      <c r="K66" s="44">
        <v>46770</v>
      </c>
      <c r="L66" s="44">
        <f>L61+L63+L65</f>
        <v>63230</v>
      </c>
      <c r="N66" s="45">
        <f t="shared" ref="N66:Q66" si="21">SUM(N61:N65)</f>
        <v>9956</v>
      </c>
      <c r="O66" s="45">
        <f t="shared" si="21"/>
        <v>6266.9758545074392</v>
      </c>
      <c r="P66" s="45">
        <f t="shared" si="21"/>
        <v>-6364.7284100000043</v>
      </c>
      <c r="Q66" s="45">
        <f t="shared" si="21"/>
        <v>23008.195589999996</v>
      </c>
      <c r="S66" s="45">
        <f t="shared" ref="S66:V66" si="22">SUM(S61:S65)</f>
        <v>10860.688370000054</v>
      </c>
      <c r="T66" s="45">
        <f t="shared" si="22"/>
        <v>26953.41193813011</v>
      </c>
      <c r="U66" s="45">
        <f t="shared" si="22"/>
        <v>15065.990889999997</v>
      </c>
      <c r="V66" s="45">
        <f t="shared" si="22"/>
        <v>48731.405970000247</v>
      </c>
      <c r="X66" s="45">
        <f>SUM(X61:X65)</f>
        <v>39288</v>
      </c>
      <c r="Y66" s="45">
        <f>SUM(Y61:Y65)</f>
        <v>46800</v>
      </c>
      <c r="Z66" s="45">
        <f>SUM(Z61:Z65)</f>
        <v>19832</v>
      </c>
      <c r="AA66" s="45">
        <f>SUM(AA61:AA65)</f>
        <v>87743</v>
      </c>
      <c r="AB66" s="146"/>
      <c r="AC66" s="45">
        <f>SUM(AC61:AC65)</f>
        <v>19097</v>
      </c>
      <c r="AD66" s="45">
        <f>SUM(AD61:AD65)</f>
        <v>7510</v>
      </c>
      <c r="AE66" s="45">
        <f>SUM(AE61:AE65)</f>
        <v>16953</v>
      </c>
      <c r="AF66" s="45">
        <f>SUM(AF61:AF65)</f>
        <v>46770</v>
      </c>
      <c r="AH66" s="45">
        <f>SUM(AH61:AH65)</f>
        <v>24709</v>
      </c>
      <c r="AI66" s="45">
        <v>21784</v>
      </c>
      <c r="AJ66" s="45">
        <v>17939</v>
      </c>
      <c r="AK66" s="45">
        <f>SUM(AK61:AK65)</f>
        <v>63230</v>
      </c>
    </row>
    <row r="68" spans="2:37"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S68" s="153"/>
      <c r="T68" s="153"/>
      <c r="U68" s="153"/>
      <c r="V68" s="153"/>
      <c r="X68" s="153"/>
      <c r="Y68" s="153"/>
      <c r="AC68" s="153"/>
      <c r="AD68" s="153"/>
      <c r="AH68" s="153"/>
      <c r="AI68" s="153"/>
      <c r="AJ68" s="153"/>
      <c r="AK68" s="153"/>
    </row>
    <row r="69" spans="2:37">
      <c r="B69" s="32" t="str">
        <f>SF!B36</f>
        <v>*dane przekształcone -   Szczegóły dotyczące przekształcenia zostały zaprezentowane w punkcie Dodatkowe informacje do  sprawozdania finansowego</v>
      </c>
      <c r="AF69" s="102"/>
    </row>
  </sheetData>
  <mergeCells count="10">
    <mergeCell ref="AH6:AK6"/>
    <mergeCell ref="AH33:AK33"/>
    <mergeCell ref="AH48:AK48"/>
    <mergeCell ref="B48:B49"/>
    <mergeCell ref="B6:B7"/>
    <mergeCell ref="B33:B34"/>
    <mergeCell ref="X6:AA6"/>
    <mergeCell ref="C6:C7"/>
    <mergeCell ref="C33:C34"/>
    <mergeCell ref="C48:C49"/>
  </mergeCells>
  <phoneticPr fontId="26" type="noConversion"/>
  <pageMargins left="0.7" right="0.7" top="0.75" bottom="0.75" header="0.3" footer="0.3"/>
  <pageSetup paperSize="9" scale="62" orientation="landscape" horizontalDpi="4294967293" verticalDpi="4294967293" r:id="rId1"/>
  <rowBreaks count="1" manualBreakCount="1">
    <brk id="31" max="21" man="1"/>
  </rowBreaks>
  <ignoredErrors>
    <ignoredError sqref="D19:I24 N26:Q26 S26:V26 D66:H66 N66:Q66 S66:V66 D60:I61 N60:Q61 D26:I26 D25:F25 M29:V29 L46:V46 S60:V60 X60:X61 Y60:Z60 X46:Z46 D46:I46 D29:I29 Y36:Y43 Z26:AC28 AA29:AC29 AC46 AC60 AC64 AD60 X66:Y66 Y19 S61:V61 AD61 AC62:AC63 AC61 AD62:AD63 AH9:AH29 AH49:AH59 AH63:AH65 AH36:AH46 AH62 AH47 AH60:AH61 AI36:AI46 AI66 AI60:AI61 AI47 AI62 AI63:AI65 AI49:AI59 L19:L29 L60:L61 L63 L66 AK54 AK37 AK10 AK19:AK20 AK25:AK27 AK29 AK40:AK42 AK57 AK60:AK64 AK66" unlockedFormula="1"/>
    <ignoredError sqref="AA65:AB65" formulaRange="1"/>
    <ignoredError sqref="AA66:AC66 AC65 X29:Z29 AD66:AH66" formulaRange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0D5C-106B-45D3-AE70-E01D547497D2}">
  <sheetPr>
    <tabColor rgb="FFF8C037"/>
  </sheetPr>
  <dimension ref="B1:AY140"/>
  <sheetViews>
    <sheetView showGridLines="0" zoomScale="85" zoomScaleNormal="85" zoomScaleSheetLayoutView="100" workbookViewId="0">
      <selection activeCell="AE23" sqref="AE23"/>
    </sheetView>
  </sheetViews>
  <sheetFormatPr defaultRowHeight="14.4" outlineLevelCol="1"/>
  <cols>
    <col min="1" max="1" width="2.109375" customWidth="1"/>
    <col min="2" max="2" width="40.5546875" customWidth="1"/>
    <col min="3" max="3" width="41.33203125" customWidth="1"/>
    <col min="4" max="4" width="11.5546875" customWidth="1"/>
    <col min="5" max="5" width="9.88671875" customWidth="1"/>
    <col min="6" max="6" width="16.5546875" customWidth="1"/>
    <col min="7" max="7" width="12.109375" customWidth="1"/>
    <col min="8" max="8" width="10.5546875" customWidth="1"/>
    <col min="9" max="9" width="10.6640625" customWidth="1"/>
    <col min="10" max="10" width="11.109375" customWidth="1"/>
    <col min="11" max="11" width="2.6640625" customWidth="1"/>
    <col min="12" max="12" width="1.33203125" customWidth="1"/>
    <col min="13" max="13" width="27.44140625" style="2" hidden="1" customWidth="1" outlineLevel="1"/>
    <col min="14" max="14" width="19.77734375" style="2" hidden="1" customWidth="1" outlineLevel="1"/>
    <col min="15" max="16" width="11" style="2" hidden="1" customWidth="1" outlineLevel="1"/>
    <col min="17" max="17" width="18.33203125" style="2" hidden="1" customWidth="1" outlineLevel="1"/>
    <col min="18" max="18" width="13.5546875" style="2" hidden="1" customWidth="1" outlineLevel="1"/>
    <col min="19" max="19" width="9.88671875" style="2" hidden="1" customWidth="1" outlineLevel="1"/>
    <col min="20" max="20" width="11" style="2" hidden="1" customWidth="1" outlineLevel="1"/>
    <col min="21" max="21" width="10.33203125" style="2" customWidth="1" collapsed="1"/>
    <col min="22" max="22" width="2.6640625" customWidth="1"/>
    <col min="23" max="23" width="33.109375" hidden="1" customWidth="1" outlineLevel="1"/>
    <col min="24" max="24" width="31.88671875" hidden="1" customWidth="1" outlineLevel="1"/>
    <col min="25" max="30" width="10.33203125" hidden="1" customWidth="1" outlineLevel="1"/>
    <col min="31" max="31" width="10.33203125" customWidth="1" collapsed="1"/>
    <col min="32" max="32" width="2.6640625" customWidth="1"/>
    <col min="33" max="33" width="10.33203125" hidden="1" customWidth="1" outlineLevel="1"/>
    <col min="34" max="34" width="42" hidden="1" customWidth="1" outlineLevel="1"/>
    <col min="35" max="40" width="10.33203125" hidden="1" customWidth="1" outlineLevel="1"/>
    <col min="41" max="41" width="10.33203125" customWidth="1" collapsed="1"/>
    <col min="42" max="42" width="2.6640625" customWidth="1"/>
    <col min="43" max="43" width="10.33203125" hidden="1" customWidth="1" outlineLevel="1"/>
    <col min="44" max="50" width="12.33203125" hidden="1" customWidth="1" outlineLevel="1"/>
    <col min="51" max="51" width="12.33203125" customWidth="1" collapsed="1"/>
    <col min="52" max="52" width="7.88671875" customWidth="1"/>
  </cols>
  <sheetData>
    <row r="1" spans="2:51">
      <c r="B1" s="9"/>
      <c r="C1" s="9"/>
      <c r="D1" s="8"/>
    </row>
    <row r="2" spans="2:51" ht="15.6">
      <c r="B2" s="3" t="s">
        <v>453</v>
      </c>
      <c r="C2" s="3"/>
      <c r="D2" s="1"/>
    </row>
    <row r="3" spans="2:51">
      <c r="B3" s="7" t="s">
        <v>307</v>
      </c>
      <c r="C3" s="7"/>
      <c r="D3" s="10"/>
    </row>
    <row r="4" spans="2:51" ht="15.6">
      <c r="B4" s="35" t="s">
        <v>456</v>
      </c>
      <c r="C4" s="36"/>
      <c r="D4" s="155"/>
      <c r="E4" s="156"/>
      <c r="F4" s="156"/>
      <c r="G4" s="156"/>
      <c r="H4" s="156"/>
      <c r="I4" s="156"/>
      <c r="J4" s="156"/>
      <c r="M4" s="158" t="s">
        <v>268</v>
      </c>
      <c r="N4" s="158"/>
      <c r="O4" s="159"/>
      <c r="P4" s="159"/>
      <c r="Q4" s="159"/>
      <c r="R4" s="159"/>
      <c r="S4" s="159"/>
      <c r="T4" s="159"/>
      <c r="U4" s="175" t="str">
        <f>M4</f>
        <v>Q1</v>
      </c>
      <c r="W4" s="157" t="s">
        <v>269</v>
      </c>
      <c r="X4" s="157"/>
      <c r="Y4" s="156"/>
      <c r="Z4" s="156"/>
      <c r="AA4" s="156"/>
      <c r="AB4" s="156"/>
      <c r="AC4" s="156"/>
      <c r="AD4" s="156"/>
      <c r="AE4" s="175" t="str">
        <f>W4</f>
        <v>Q2</v>
      </c>
      <c r="AG4" s="157" t="s">
        <v>270</v>
      </c>
      <c r="AH4" s="157"/>
      <c r="AI4" s="156"/>
      <c r="AJ4" s="156"/>
      <c r="AK4" s="156"/>
      <c r="AL4" s="156"/>
      <c r="AM4" s="156"/>
      <c r="AN4" s="156"/>
      <c r="AO4" s="175" t="str">
        <f>AG4</f>
        <v>Q3</v>
      </c>
      <c r="AQ4" s="157" t="s">
        <v>271</v>
      </c>
      <c r="AR4" s="157"/>
      <c r="AS4" s="156"/>
      <c r="AT4" s="156"/>
      <c r="AU4" s="156"/>
      <c r="AV4" s="156"/>
      <c r="AW4" s="156"/>
      <c r="AX4" s="156"/>
      <c r="AY4" s="175" t="str">
        <f>AQ4</f>
        <v>Q4</v>
      </c>
    </row>
    <row r="5" spans="2:51" s="14" customFormat="1" ht="82.8">
      <c r="B5" s="154" t="s">
        <v>491</v>
      </c>
      <c r="C5" s="154"/>
      <c r="D5" s="16" t="s">
        <v>17</v>
      </c>
      <c r="E5" s="16" t="s">
        <v>18</v>
      </c>
      <c r="F5" s="16" t="s">
        <v>19</v>
      </c>
      <c r="G5" s="16" t="s">
        <v>169</v>
      </c>
      <c r="H5" s="16" t="s">
        <v>21</v>
      </c>
      <c r="I5" s="16" t="s">
        <v>233</v>
      </c>
      <c r="J5" s="17" t="s">
        <v>171</v>
      </c>
      <c r="M5" s="154" t="s">
        <v>492</v>
      </c>
      <c r="N5" s="154"/>
      <c r="O5" s="16" t="s">
        <v>17</v>
      </c>
      <c r="P5" s="16" t="s">
        <v>18</v>
      </c>
      <c r="Q5" s="16" t="s">
        <v>19</v>
      </c>
      <c r="R5" s="16" t="s">
        <v>169</v>
      </c>
      <c r="S5" s="16" t="s">
        <v>21</v>
      </c>
      <c r="T5" s="16" t="s">
        <v>233</v>
      </c>
      <c r="U5" s="160" t="s">
        <v>171</v>
      </c>
      <c r="V5"/>
      <c r="W5" s="154" t="s">
        <v>493</v>
      </c>
      <c r="X5" s="154"/>
      <c r="Y5" s="16" t="s">
        <v>17</v>
      </c>
      <c r="Z5" s="16" t="s">
        <v>18</v>
      </c>
      <c r="AA5" s="16" t="s">
        <v>19</v>
      </c>
      <c r="AB5" s="16" t="s">
        <v>169</v>
      </c>
      <c r="AC5" s="16" t="s">
        <v>21</v>
      </c>
      <c r="AD5" s="16" t="s">
        <v>233</v>
      </c>
      <c r="AE5" s="160" t="s">
        <v>171</v>
      </c>
      <c r="AF5"/>
      <c r="AG5" s="154" t="s">
        <v>494</v>
      </c>
      <c r="AH5" s="154"/>
      <c r="AI5" s="16" t="s">
        <v>17</v>
      </c>
      <c r="AJ5" s="16" t="s">
        <v>18</v>
      </c>
      <c r="AK5" s="16" t="s">
        <v>19</v>
      </c>
      <c r="AL5" s="16" t="s">
        <v>169</v>
      </c>
      <c r="AM5" s="16" t="s">
        <v>21</v>
      </c>
      <c r="AN5" s="16" t="s">
        <v>233</v>
      </c>
      <c r="AO5" s="160" t="s">
        <v>171</v>
      </c>
      <c r="AP5"/>
      <c r="AQ5" s="154" t="s">
        <v>495</v>
      </c>
      <c r="AR5" s="154"/>
      <c r="AS5" s="16" t="s">
        <v>17</v>
      </c>
      <c r="AT5" s="16" t="s">
        <v>18</v>
      </c>
      <c r="AU5" s="16" t="s">
        <v>19</v>
      </c>
      <c r="AV5" s="16" t="s">
        <v>169</v>
      </c>
      <c r="AW5" s="16" t="s">
        <v>21</v>
      </c>
      <c r="AX5" s="16" t="s">
        <v>233</v>
      </c>
      <c r="AY5" s="160" t="s">
        <v>171</v>
      </c>
    </row>
    <row r="6" spans="2:51" s="14" customFormat="1" ht="55.2">
      <c r="B6" s="154" t="s">
        <v>486</v>
      </c>
      <c r="C6" s="154"/>
      <c r="D6" s="16" t="s">
        <v>144</v>
      </c>
      <c r="E6" s="16" t="s">
        <v>234</v>
      </c>
      <c r="F6" s="16" t="s">
        <v>189</v>
      </c>
      <c r="G6" s="16" t="s">
        <v>190</v>
      </c>
      <c r="H6" s="16" t="s">
        <v>145</v>
      </c>
      <c r="I6" s="16" t="s">
        <v>191</v>
      </c>
      <c r="J6" s="17" t="s">
        <v>235</v>
      </c>
      <c r="M6" s="154" t="s">
        <v>487</v>
      </c>
      <c r="N6" s="154"/>
      <c r="O6" s="16" t="s">
        <v>144</v>
      </c>
      <c r="P6" s="16" t="s">
        <v>234</v>
      </c>
      <c r="Q6" s="16" t="s">
        <v>189</v>
      </c>
      <c r="R6" s="16" t="s">
        <v>190</v>
      </c>
      <c r="S6" s="16" t="s">
        <v>145</v>
      </c>
      <c r="T6" s="16" t="s">
        <v>191</v>
      </c>
      <c r="U6" s="160" t="s">
        <v>235</v>
      </c>
      <c r="V6"/>
      <c r="W6" s="154" t="s">
        <v>488</v>
      </c>
      <c r="X6" s="154"/>
      <c r="Y6" s="16" t="s">
        <v>144</v>
      </c>
      <c r="Z6" s="16" t="s">
        <v>234</v>
      </c>
      <c r="AA6" s="16" t="s">
        <v>189</v>
      </c>
      <c r="AB6" s="16" t="s">
        <v>190</v>
      </c>
      <c r="AC6" s="16" t="s">
        <v>145</v>
      </c>
      <c r="AD6" s="16" t="s">
        <v>191</v>
      </c>
      <c r="AE6" s="160" t="s">
        <v>235</v>
      </c>
      <c r="AF6"/>
      <c r="AG6" s="154" t="s">
        <v>489</v>
      </c>
      <c r="AH6" s="154"/>
      <c r="AI6" s="16" t="s">
        <v>144</v>
      </c>
      <c r="AJ6" s="16" t="s">
        <v>234</v>
      </c>
      <c r="AK6" s="16" t="s">
        <v>189</v>
      </c>
      <c r="AL6" s="16" t="s">
        <v>190</v>
      </c>
      <c r="AM6" s="16" t="s">
        <v>145</v>
      </c>
      <c r="AN6" s="16" t="s">
        <v>191</v>
      </c>
      <c r="AO6" s="160" t="s">
        <v>235</v>
      </c>
      <c r="AP6"/>
      <c r="AQ6" s="154" t="s">
        <v>490</v>
      </c>
      <c r="AR6" s="154"/>
      <c r="AS6" s="16" t="s">
        <v>144</v>
      </c>
      <c r="AT6" s="16" t="s">
        <v>234</v>
      </c>
      <c r="AU6" s="16" t="s">
        <v>189</v>
      </c>
      <c r="AV6" s="16" t="s">
        <v>190</v>
      </c>
      <c r="AW6" s="16" t="s">
        <v>145</v>
      </c>
      <c r="AX6" s="16" t="s">
        <v>191</v>
      </c>
      <c r="AY6" s="160" t="s">
        <v>235</v>
      </c>
    </row>
    <row r="7" spans="2:51" s="2" customFormat="1">
      <c r="B7" s="21" t="s">
        <v>461</v>
      </c>
      <c r="C7" s="21" t="s">
        <v>462</v>
      </c>
      <c r="D7" s="22">
        <v>949</v>
      </c>
      <c r="E7" s="23">
        <v>0</v>
      </c>
      <c r="F7" s="22">
        <v>192541</v>
      </c>
      <c r="G7" s="22">
        <v>12613</v>
      </c>
      <c r="H7" s="22">
        <v>27445</v>
      </c>
      <c r="I7" s="22">
        <v>-10041</v>
      </c>
      <c r="J7" s="24">
        <f>SUM(D7:I7)</f>
        <v>223507</v>
      </c>
      <c r="M7" s="161" t="s">
        <v>463</v>
      </c>
      <c r="N7" s="161" t="s">
        <v>462</v>
      </c>
      <c r="O7" s="22">
        <v>949</v>
      </c>
      <c r="P7" s="23">
        <v>0</v>
      </c>
      <c r="Q7" s="22">
        <v>192541</v>
      </c>
      <c r="R7" s="22">
        <v>12613</v>
      </c>
      <c r="S7" s="22">
        <v>27445</v>
      </c>
      <c r="T7" s="22">
        <v>-10041</v>
      </c>
      <c r="U7" s="24">
        <f>SUM(O7:T7)</f>
        <v>223507</v>
      </c>
      <c r="V7"/>
      <c r="W7" s="161" t="s">
        <v>464</v>
      </c>
      <c r="X7" s="161" t="s">
        <v>465</v>
      </c>
      <c r="Y7" s="22">
        <f>O18</f>
        <v>949</v>
      </c>
      <c r="Z7" s="22">
        <f t="shared" ref="Z7" si="0">P18</f>
        <v>0</v>
      </c>
      <c r="AA7" s="22">
        <f t="shared" ref="AA7" si="1">Q18</f>
        <v>192541</v>
      </c>
      <c r="AB7" s="22">
        <f t="shared" ref="AB7" si="2">R18</f>
        <v>12613</v>
      </c>
      <c r="AC7" s="22">
        <f t="shared" ref="AC7" si="3">S18</f>
        <v>27445</v>
      </c>
      <c r="AD7" s="22">
        <f t="shared" ref="AD7" si="4">T18</f>
        <v>-6381</v>
      </c>
      <c r="AE7" s="24">
        <f>SUM(Y7:AD7)</f>
        <v>227167</v>
      </c>
      <c r="AF7"/>
      <c r="AG7" s="161" t="s">
        <v>466</v>
      </c>
      <c r="AH7" s="161" t="s">
        <v>467</v>
      </c>
      <c r="AI7" s="22">
        <f>Y18</f>
        <v>949</v>
      </c>
      <c r="AJ7" s="23">
        <f t="shared" ref="AJ7" si="5">Z18</f>
        <v>0</v>
      </c>
      <c r="AK7" s="22">
        <f t="shared" ref="AK7" si="6">AA18</f>
        <v>192541</v>
      </c>
      <c r="AL7" s="22">
        <f t="shared" ref="AL7" si="7">AB18</f>
        <v>12613</v>
      </c>
      <c r="AM7" s="22">
        <f t="shared" ref="AM7" si="8">AC18</f>
        <v>27445</v>
      </c>
      <c r="AN7" s="22">
        <f t="shared" ref="AN7" si="9">AD18</f>
        <v>-3510.8489399999771</v>
      </c>
      <c r="AO7" s="24">
        <f>SUM(AI7:AN7)</f>
        <v>230037.15106000003</v>
      </c>
      <c r="AP7"/>
      <c r="AQ7" s="161" t="s">
        <v>468</v>
      </c>
      <c r="AR7" s="161" t="s">
        <v>469</v>
      </c>
      <c r="AS7" s="22">
        <f>AI18</f>
        <v>949</v>
      </c>
      <c r="AT7" s="23">
        <f t="shared" ref="AT7" si="10">AJ18</f>
        <v>0</v>
      </c>
      <c r="AU7" s="22">
        <f t="shared" ref="AU7" si="11">AK18</f>
        <v>192541</v>
      </c>
      <c r="AV7" s="22">
        <f t="shared" ref="AV7" si="12">AL18</f>
        <v>13136</v>
      </c>
      <c r="AW7" s="22">
        <f t="shared" ref="AW7" si="13">AM18</f>
        <v>27445</v>
      </c>
      <c r="AX7" s="22">
        <f t="shared" ref="AX7" si="14">AN18</f>
        <v>-2078.8489399999771</v>
      </c>
      <c r="AY7" s="24">
        <f>SUM(AS7:AX7)</f>
        <v>231992.15106000003</v>
      </c>
    </row>
    <row r="8" spans="2:51" s="2" customFormat="1" ht="7.2" customHeight="1">
      <c r="B8" s="18"/>
      <c r="C8" s="18"/>
      <c r="D8" s="19"/>
      <c r="E8" s="19"/>
      <c r="F8" s="19"/>
      <c r="G8" s="19"/>
      <c r="H8" s="19"/>
      <c r="I8" s="19"/>
      <c r="J8" s="20"/>
      <c r="M8" s="165"/>
      <c r="N8" s="165"/>
      <c r="O8" s="19"/>
      <c r="P8" s="19"/>
      <c r="Q8" s="19"/>
      <c r="R8" s="19"/>
      <c r="S8" s="19"/>
      <c r="T8" s="19"/>
      <c r="U8" s="20"/>
      <c r="V8"/>
      <c r="W8" s="165"/>
      <c r="X8" s="165"/>
      <c r="Y8" s="19"/>
      <c r="Z8" s="19"/>
      <c r="AA8" s="19"/>
      <c r="AB8" s="19"/>
      <c r="AC8" s="19"/>
      <c r="AD8" s="19"/>
      <c r="AE8" s="20"/>
      <c r="AF8"/>
      <c r="AG8" s="165"/>
      <c r="AH8" s="165"/>
      <c r="AI8" s="19"/>
      <c r="AJ8" s="19"/>
      <c r="AK8" s="19"/>
      <c r="AL8" s="19"/>
      <c r="AM8" s="19"/>
      <c r="AN8" s="19"/>
      <c r="AO8" s="20"/>
      <c r="AP8"/>
      <c r="AQ8" s="165"/>
      <c r="AR8" s="165"/>
      <c r="AS8" s="19"/>
      <c r="AT8" s="19"/>
      <c r="AU8" s="19"/>
      <c r="AV8" s="19"/>
      <c r="AW8" s="19"/>
      <c r="AX8" s="19"/>
      <c r="AY8" s="20"/>
    </row>
    <row r="9" spans="2:51" s="2" customFormat="1">
      <c r="B9" s="18" t="s">
        <v>164</v>
      </c>
      <c r="C9" s="18" t="s">
        <v>237</v>
      </c>
      <c r="D9" s="27"/>
      <c r="E9" s="27"/>
      <c r="F9" s="27"/>
      <c r="G9" s="27"/>
      <c r="H9" s="27"/>
      <c r="I9" s="27"/>
      <c r="J9" s="28">
        <f>SUM(D9:I9)</f>
        <v>0</v>
      </c>
      <c r="M9" s="165" t="s">
        <v>164</v>
      </c>
      <c r="N9" s="165" t="s">
        <v>237</v>
      </c>
      <c r="O9" s="27"/>
      <c r="P9" s="27"/>
      <c r="Q9" s="27"/>
      <c r="R9" s="27"/>
      <c r="S9" s="27"/>
      <c r="T9" s="27"/>
      <c r="U9" s="28"/>
      <c r="V9"/>
      <c r="W9" s="165" t="s">
        <v>164</v>
      </c>
      <c r="X9" s="165" t="s">
        <v>237</v>
      </c>
      <c r="Y9" s="27"/>
      <c r="Z9" s="27"/>
      <c r="AA9" s="27"/>
      <c r="AB9" s="27"/>
      <c r="AC9" s="27"/>
      <c r="AD9" s="27"/>
      <c r="AE9" s="28">
        <f t="shared" ref="AE9:AE13" si="15">SUM(Y9:AD9)</f>
        <v>0</v>
      </c>
      <c r="AF9"/>
      <c r="AG9" s="165" t="s">
        <v>164</v>
      </c>
      <c r="AH9" s="165" t="s">
        <v>237</v>
      </c>
      <c r="AI9" s="27"/>
      <c r="AJ9" s="27"/>
      <c r="AK9" s="27"/>
      <c r="AL9" s="27"/>
      <c r="AM9" s="27"/>
      <c r="AN9" s="27"/>
      <c r="AO9" s="28">
        <f t="shared" ref="AO9:AO13" si="16">SUM(AI9:AN9)</f>
        <v>0</v>
      </c>
      <c r="AP9"/>
      <c r="AQ9" s="165" t="s">
        <v>164</v>
      </c>
      <c r="AR9" s="165" t="s">
        <v>237</v>
      </c>
      <c r="AS9" s="27">
        <v>0</v>
      </c>
      <c r="AT9" s="27">
        <v>0</v>
      </c>
      <c r="AU9" s="27">
        <v>0</v>
      </c>
      <c r="AV9" s="27">
        <v>0</v>
      </c>
      <c r="AW9" s="27">
        <v>0</v>
      </c>
      <c r="AX9" s="27">
        <v>0</v>
      </c>
      <c r="AY9" s="24">
        <f t="shared" ref="AY9:AY16" si="17">SUM(AS9:AX9)</f>
        <v>0</v>
      </c>
    </row>
    <row r="10" spans="2:51" s="2" customFormat="1">
      <c r="B10" s="18" t="s">
        <v>165</v>
      </c>
      <c r="C10" s="18" t="s">
        <v>238</v>
      </c>
      <c r="D10" s="27"/>
      <c r="E10" s="27"/>
      <c r="F10" s="27"/>
      <c r="G10" s="27">
        <v>259</v>
      </c>
      <c r="H10" s="27"/>
      <c r="I10" s="27"/>
      <c r="J10" s="28">
        <f>SUM(D10:I10)</f>
        <v>259</v>
      </c>
      <c r="M10" s="165" t="s">
        <v>165</v>
      </c>
      <c r="N10" s="165" t="s">
        <v>238</v>
      </c>
      <c r="O10" s="27"/>
      <c r="P10" s="27"/>
      <c r="Q10" s="27"/>
      <c r="R10" s="27"/>
      <c r="S10" s="27"/>
      <c r="T10" s="27"/>
      <c r="U10" s="28"/>
      <c r="V10"/>
      <c r="W10" s="165" t="s">
        <v>165</v>
      </c>
      <c r="X10" s="165" t="s">
        <v>238</v>
      </c>
      <c r="Y10" s="27"/>
      <c r="Z10" s="27"/>
      <c r="AA10" s="27"/>
      <c r="AB10" s="27"/>
      <c r="AC10" s="27"/>
      <c r="AD10" s="27"/>
      <c r="AE10" s="28">
        <f t="shared" si="15"/>
        <v>0</v>
      </c>
      <c r="AF10"/>
      <c r="AG10" s="165" t="s">
        <v>165</v>
      </c>
      <c r="AH10" s="165" t="s">
        <v>238</v>
      </c>
      <c r="AI10" s="27"/>
      <c r="AJ10" s="27"/>
      <c r="AK10" s="27"/>
      <c r="AL10" s="27">
        <v>523</v>
      </c>
      <c r="AM10" s="27"/>
      <c r="AN10" s="27"/>
      <c r="AO10" s="28">
        <f t="shared" si="16"/>
        <v>523</v>
      </c>
      <c r="AP10"/>
      <c r="AQ10" s="165" t="s">
        <v>165</v>
      </c>
      <c r="AR10" s="165" t="s">
        <v>238</v>
      </c>
      <c r="AS10" s="27">
        <v>0</v>
      </c>
      <c r="AT10" s="27">
        <v>0</v>
      </c>
      <c r="AU10" s="27">
        <v>0</v>
      </c>
      <c r="AV10" s="27">
        <v>-264</v>
      </c>
      <c r="AW10" s="27">
        <v>0</v>
      </c>
      <c r="AX10" s="27">
        <v>0</v>
      </c>
      <c r="AY10" s="24">
        <f t="shared" si="17"/>
        <v>-264</v>
      </c>
    </row>
    <row r="11" spans="2:51" s="2" customFormat="1">
      <c r="B11" s="18" t="s">
        <v>396</v>
      </c>
      <c r="C11" s="18" t="s">
        <v>397</v>
      </c>
      <c r="D11" s="27"/>
      <c r="E11" s="27"/>
      <c r="F11" s="27"/>
      <c r="G11" s="27"/>
      <c r="H11" s="27">
        <v>-1358</v>
      </c>
      <c r="I11" s="27">
        <v>1358</v>
      </c>
      <c r="J11" s="28">
        <f>SUM(D11:I11)</f>
        <v>0</v>
      </c>
      <c r="M11" s="165" t="s">
        <v>396</v>
      </c>
      <c r="N11" s="165" t="s">
        <v>397</v>
      </c>
      <c r="O11" s="27"/>
      <c r="P11" s="27"/>
      <c r="Q11" s="27"/>
      <c r="R11" s="27"/>
      <c r="S11" s="27"/>
      <c r="T11" s="27"/>
      <c r="U11" s="28"/>
      <c r="V11"/>
      <c r="W11" s="165" t="s">
        <v>396</v>
      </c>
      <c r="X11" s="165" t="s">
        <v>397</v>
      </c>
      <c r="Y11" s="27"/>
      <c r="Z11" s="27"/>
      <c r="AA11" s="27"/>
      <c r="AB11" s="27"/>
      <c r="AC11" s="27"/>
      <c r="AD11" s="27"/>
      <c r="AE11" s="28">
        <f t="shared" si="15"/>
        <v>0</v>
      </c>
      <c r="AF11"/>
      <c r="AG11" s="165" t="s">
        <v>396</v>
      </c>
      <c r="AH11" s="165" t="s">
        <v>397</v>
      </c>
      <c r="AI11" s="27"/>
      <c r="AJ11" s="27"/>
      <c r="AK11" s="27"/>
      <c r="AL11" s="27"/>
      <c r="AM11" s="27"/>
      <c r="AN11" s="27"/>
      <c r="AO11" s="28">
        <f t="shared" si="16"/>
        <v>0</v>
      </c>
      <c r="AP11"/>
      <c r="AQ11" s="165" t="s">
        <v>396</v>
      </c>
      <c r="AR11" s="165" t="s">
        <v>397</v>
      </c>
      <c r="AS11" s="27">
        <v>0</v>
      </c>
      <c r="AT11" s="27">
        <v>0</v>
      </c>
      <c r="AU11" s="27">
        <v>0</v>
      </c>
      <c r="AV11" s="27">
        <v>0</v>
      </c>
      <c r="AW11" s="27">
        <v>-1358</v>
      </c>
      <c r="AX11" s="27">
        <v>1358</v>
      </c>
      <c r="AY11" s="24">
        <f t="shared" si="17"/>
        <v>0</v>
      </c>
    </row>
    <row r="12" spans="2:51" s="2" customFormat="1">
      <c r="B12" s="18" t="s">
        <v>166</v>
      </c>
      <c r="C12" s="18" t="s">
        <v>239</v>
      </c>
      <c r="D12" s="27"/>
      <c r="E12" s="27"/>
      <c r="F12" s="27"/>
      <c r="G12" s="27"/>
      <c r="H12" s="27"/>
      <c r="I12" s="27"/>
      <c r="J12" s="28">
        <f>SUM(D12:I12)</f>
        <v>0</v>
      </c>
      <c r="M12" s="165" t="s">
        <v>166</v>
      </c>
      <c r="N12" s="165" t="s">
        <v>239</v>
      </c>
      <c r="O12" s="27"/>
      <c r="P12" s="27"/>
      <c r="Q12" s="27"/>
      <c r="R12" s="27"/>
      <c r="S12" s="27"/>
      <c r="T12" s="27"/>
      <c r="U12" s="28"/>
      <c r="V12"/>
      <c r="W12" s="165" t="s">
        <v>166</v>
      </c>
      <c r="X12" s="165" t="s">
        <v>239</v>
      </c>
      <c r="Y12" s="27"/>
      <c r="Z12" s="27"/>
      <c r="AA12" s="27"/>
      <c r="AB12" s="27"/>
      <c r="AC12" s="27"/>
      <c r="AD12" s="27"/>
      <c r="AE12" s="28">
        <f t="shared" si="15"/>
        <v>0</v>
      </c>
      <c r="AF12"/>
      <c r="AG12" s="165" t="s">
        <v>166</v>
      </c>
      <c r="AH12" s="165" t="s">
        <v>239</v>
      </c>
      <c r="AI12" s="27"/>
      <c r="AJ12" s="27"/>
      <c r="AK12" s="27"/>
      <c r="AL12" s="27"/>
      <c r="AM12" s="27"/>
      <c r="AN12" s="27"/>
      <c r="AO12" s="28">
        <f t="shared" si="16"/>
        <v>0</v>
      </c>
      <c r="AP12"/>
      <c r="AQ12" s="165" t="s">
        <v>166</v>
      </c>
      <c r="AR12" s="165" t="s">
        <v>239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4">
        <f t="shared" si="17"/>
        <v>0</v>
      </c>
    </row>
    <row r="13" spans="2:51" s="2" customFormat="1">
      <c r="B13" s="21" t="s">
        <v>167</v>
      </c>
      <c r="C13" s="21" t="s">
        <v>240</v>
      </c>
      <c r="D13" s="22">
        <f t="shared" ref="D13:I13" si="18">SUM(D9:D12)</f>
        <v>0</v>
      </c>
      <c r="E13" s="23">
        <f t="shared" si="18"/>
        <v>0</v>
      </c>
      <c r="F13" s="22">
        <f t="shared" si="18"/>
        <v>0</v>
      </c>
      <c r="G13" s="22">
        <f t="shared" si="18"/>
        <v>259</v>
      </c>
      <c r="H13" s="22">
        <f t="shared" si="18"/>
        <v>-1358</v>
      </c>
      <c r="I13" s="22">
        <f t="shared" si="18"/>
        <v>1358</v>
      </c>
      <c r="J13" s="24">
        <f>SUM(J9:J12)</f>
        <v>259</v>
      </c>
      <c r="M13" s="161" t="s">
        <v>167</v>
      </c>
      <c r="N13" s="161" t="s">
        <v>240</v>
      </c>
      <c r="O13" s="22"/>
      <c r="P13" s="23"/>
      <c r="Q13" s="22"/>
      <c r="R13" s="22"/>
      <c r="S13" s="22"/>
      <c r="T13" s="22"/>
      <c r="U13" s="24"/>
      <c r="V13"/>
      <c r="W13" s="161" t="s">
        <v>167</v>
      </c>
      <c r="X13" s="161" t="s">
        <v>240</v>
      </c>
      <c r="Y13" s="22"/>
      <c r="Z13" s="23"/>
      <c r="AA13" s="22"/>
      <c r="AB13" s="22"/>
      <c r="AC13" s="22"/>
      <c r="AD13" s="22"/>
      <c r="AE13" s="24">
        <f t="shared" si="15"/>
        <v>0</v>
      </c>
      <c r="AF13"/>
      <c r="AG13" s="161" t="s">
        <v>167</v>
      </c>
      <c r="AH13" s="161" t="s">
        <v>240</v>
      </c>
      <c r="AI13" s="22"/>
      <c r="AJ13" s="23"/>
      <c r="AK13" s="22"/>
      <c r="AL13" s="22">
        <v>523</v>
      </c>
      <c r="AM13" s="22"/>
      <c r="AN13" s="22"/>
      <c r="AO13" s="24">
        <f t="shared" si="16"/>
        <v>523</v>
      </c>
      <c r="AP13"/>
      <c r="AQ13" s="161" t="s">
        <v>167</v>
      </c>
      <c r="AR13" s="161" t="s">
        <v>240</v>
      </c>
      <c r="AS13" s="22">
        <f t="shared" ref="AS13:AX13" si="19">SUM(AS9:AS12)</f>
        <v>0</v>
      </c>
      <c r="AT13" s="23">
        <f t="shared" si="19"/>
        <v>0</v>
      </c>
      <c r="AU13" s="22">
        <f t="shared" si="19"/>
        <v>0</v>
      </c>
      <c r="AV13" s="22">
        <f t="shared" si="19"/>
        <v>-264</v>
      </c>
      <c r="AW13" s="22">
        <f t="shared" si="19"/>
        <v>-1358</v>
      </c>
      <c r="AX13" s="22">
        <f t="shared" si="19"/>
        <v>1358</v>
      </c>
      <c r="AY13" s="24">
        <f>SUM(AY9:AY12)</f>
        <v>-264</v>
      </c>
    </row>
    <row r="14" spans="2:51" s="2" customFormat="1">
      <c r="B14" s="18"/>
      <c r="C14" s="18"/>
      <c r="D14" s="19"/>
      <c r="E14" s="19"/>
      <c r="F14" s="19"/>
      <c r="G14" s="19"/>
      <c r="H14" s="19"/>
      <c r="I14" s="19"/>
      <c r="J14" s="20"/>
      <c r="M14" s="165"/>
      <c r="N14" s="165"/>
      <c r="O14" s="19"/>
      <c r="P14" s="19"/>
      <c r="Q14" s="19"/>
      <c r="R14" s="19"/>
      <c r="S14" s="19"/>
      <c r="T14" s="19"/>
      <c r="U14" s="20"/>
      <c r="V14"/>
      <c r="W14" s="165"/>
      <c r="X14" s="165"/>
      <c r="Y14" s="19"/>
      <c r="Z14" s="19"/>
      <c r="AA14" s="19"/>
      <c r="AB14" s="19"/>
      <c r="AC14" s="19"/>
      <c r="AD14" s="19"/>
      <c r="AE14" s="20"/>
      <c r="AF14"/>
      <c r="AG14" s="165"/>
      <c r="AH14" s="165"/>
      <c r="AI14" s="19"/>
      <c r="AJ14" s="19"/>
      <c r="AK14" s="19"/>
      <c r="AL14" s="19"/>
      <c r="AM14" s="19"/>
      <c r="AN14" s="19"/>
      <c r="AO14" s="20"/>
      <c r="AP14"/>
      <c r="AQ14" s="165"/>
      <c r="AR14" s="165"/>
      <c r="AS14" s="19"/>
      <c r="AT14" s="19"/>
      <c r="AU14" s="19"/>
      <c r="AV14" s="19"/>
      <c r="AW14" s="19"/>
      <c r="AX14" s="19"/>
      <c r="AY14" s="24">
        <f t="shared" si="17"/>
        <v>0</v>
      </c>
    </row>
    <row r="15" spans="2:51" s="2" customFormat="1">
      <c r="B15" s="18" t="s">
        <v>477</v>
      </c>
      <c r="C15" s="18" t="s">
        <v>110</v>
      </c>
      <c r="D15" s="25"/>
      <c r="E15" s="25"/>
      <c r="F15" s="25"/>
      <c r="G15" s="25"/>
      <c r="H15" s="25"/>
      <c r="I15" s="25">
        <v>9306</v>
      </c>
      <c r="J15" s="28">
        <f>SUM(D15:I15)</f>
        <v>9306</v>
      </c>
      <c r="M15" s="165" t="s">
        <v>333</v>
      </c>
      <c r="N15" s="165" t="s">
        <v>110</v>
      </c>
      <c r="O15" s="25"/>
      <c r="P15" s="25"/>
      <c r="Q15" s="25"/>
      <c r="R15" s="25"/>
      <c r="S15" s="25"/>
      <c r="T15" s="27">
        <v>3660</v>
      </c>
      <c r="U15" s="28">
        <f>SUM(O15:T15)</f>
        <v>3660</v>
      </c>
      <c r="V15"/>
      <c r="W15" s="165" t="s">
        <v>333</v>
      </c>
      <c r="X15" s="165" t="s">
        <v>110</v>
      </c>
      <c r="Y15" s="25"/>
      <c r="Z15" s="25"/>
      <c r="AA15" s="25"/>
      <c r="AB15" s="25"/>
      <c r="AC15" s="25"/>
      <c r="AD15" s="27">
        <v>2870.1510600000229</v>
      </c>
      <c r="AE15" s="28">
        <f>SUM(Y15:AD15)</f>
        <v>2870.1510600000229</v>
      </c>
      <c r="AF15"/>
      <c r="AG15" s="165" t="s">
        <v>333</v>
      </c>
      <c r="AH15" s="165" t="s">
        <v>110</v>
      </c>
      <c r="AI15" s="27"/>
      <c r="AJ15" s="27"/>
      <c r="AK15" s="27"/>
      <c r="AL15" s="27"/>
      <c r="AM15" s="27"/>
      <c r="AN15" s="27">
        <v>1432</v>
      </c>
      <c r="AO15" s="28">
        <f>SUM(AI15:AN15)</f>
        <v>1432</v>
      </c>
      <c r="AP15"/>
      <c r="AQ15" s="165" t="s">
        <v>333</v>
      </c>
      <c r="AR15" s="165" t="s">
        <v>110</v>
      </c>
      <c r="AS15" s="27">
        <v>0</v>
      </c>
      <c r="AT15" s="27">
        <v>0</v>
      </c>
      <c r="AU15" s="27">
        <v>0</v>
      </c>
      <c r="AV15" s="27">
        <v>0</v>
      </c>
      <c r="AW15" s="27">
        <v>0</v>
      </c>
      <c r="AX15" s="27">
        <v>1343.8489399999771</v>
      </c>
      <c r="AY15" s="24">
        <f t="shared" si="17"/>
        <v>1343.8489399999771</v>
      </c>
    </row>
    <row r="16" spans="2:51" s="2" customFormat="1">
      <c r="B16" s="21" t="s">
        <v>168</v>
      </c>
      <c r="C16" s="21" t="s">
        <v>241</v>
      </c>
      <c r="D16" s="22"/>
      <c r="E16" s="23"/>
      <c r="F16" s="22"/>
      <c r="G16" s="22"/>
      <c r="H16" s="22"/>
      <c r="I16" s="22">
        <v>9306</v>
      </c>
      <c r="J16" s="24">
        <f>SUM(D16:I16)</f>
        <v>9306</v>
      </c>
      <c r="M16" s="161" t="s">
        <v>317</v>
      </c>
      <c r="N16" s="161" t="s">
        <v>241</v>
      </c>
      <c r="O16" s="22"/>
      <c r="P16" s="23"/>
      <c r="Q16" s="22"/>
      <c r="R16" s="22"/>
      <c r="S16" s="22"/>
      <c r="T16" s="22">
        <v>3660</v>
      </c>
      <c r="U16" s="24">
        <f>SUM(O16:T16)</f>
        <v>3660</v>
      </c>
      <c r="V16"/>
      <c r="W16" s="161" t="s">
        <v>317</v>
      </c>
      <c r="X16" s="161" t="s">
        <v>241</v>
      </c>
      <c r="Y16" s="22"/>
      <c r="Z16" s="23"/>
      <c r="AA16" s="22"/>
      <c r="AB16" s="22"/>
      <c r="AC16" s="22"/>
      <c r="AD16" s="22">
        <v>2870.1510600000229</v>
      </c>
      <c r="AE16" s="24">
        <f>SUM(Y16:AD16)</f>
        <v>2870.1510600000229</v>
      </c>
      <c r="AF16"/>
      <c r="AG16" s="161" t="s">
        <v>317</v>
      </c>
      <c r="AH16" s="161" t="s">
        <v>241</v>
      </c>
      <c r="AI16" s="27"/>
      <c r="AJ16" s="27"/>
      <c r="AK16" s="27"/>
      <c r="AL16" s="27"/>
      <c r="AM16" s="27"/>
      <c r="AN16" s="27">
        <v>1432</v>
      </c>
      <c r="AO16" s="24">
        <f>SUM(AI16:AN16)</f>
        <v>1432</v>
      </c>
      <c r="AP16"/>
      <c r="AQ16" s="161" t="s">
        <v>317</v>
      </c>
      <c r="AR16" s="161" t="s">
        <v>241</v>
      </c>
      <c r="AS16" s="27">
        <f>SUM(AS15)</f>
        <v>0</v>
      </c>
      <c r="AT16" s="27">
        <f t="shared" ref="AT16:AX16" si="20">SUM(AT15)</f>
        <v>0</v>
      </c>
      <c r="AU16" s="27">
        <f t="shared" si="20"/>
        <v>0</v>
      </c>
      <c r="AV16" s="27">
        <f t="shared" si="20"/>
        <v>0</v>
      </c>
      <c r="AW16" s="27">
        <f t="shared" si="20"/>
        <v>0</v>
      </c>
      <c r="AX16" s="27">
        <f t="shared" si="20"/>
        <v>1343.8489399999771</v>
      </c>
      <c r="AY16" s="24">
        <f t="shared" si="17"/>
        <v>1343.8489399999771</v>
      </c>
    </row>
    <row r="17" spans="2:51" s="2" customFormat="1" ht="7.95" customHeight="1">
      <c r="B17" s="18"/>
      <c r="C17" s="18"/>
      <c r="D17" s="19"/>
      <c r="E17" s="19"/>
      <c r="F17" s="19"/>
      <c r="G17" s="19"/>
      <c r="H17" s="19"/>
      <c r="I17" s="19"/>
      <c r="J17" s="20"/>
      <c r="M17" s="165"/>
      <c r="N17" s="165"/>
      <c r="O17" s="19"/>
      <c r="P17" s="19"/>
      <c r="Q17" s="19"/>
      <c r="R17" s="19"/>
      <c r="S17" s="19"/>
      <c r="T17" s="19"/>
      <c r="U17" s="20"/>
      <c r="V17"/>
      <c r="W17" s="165"/>
      <c r="X17" s="165"/>
      <c r="Y17" s="19"/>
      <c r="Z17" s="19"/>
      <c r="AA17" s="19"/>
      <c r="AB17" s="19"/>
      <c r="AC17" s="19"/>
      <c r="AD17" s="19"/>
      <c r="AE17" s="20"/>
      <c r="AF17"/>
      <c r="AG17" s="165"/>
      <c r="AH17" s="165"/>
      <c r="AI17" s="19"/>
      <c r="AJ17" s="19"/>
      <c r="AK17" s="19"/>
      <c r="AL17" s="19"/>
      <c r="AM17" s="19"/>
      <c r="AN17" s="19"/>
      <c r="AO17" s="20"/>
      <c r="AP17"/>
      <c r="AQ17" s="165"/>
      <c r="AR17" s="165"/>
      <c r="AS17" s="19"/>
      <c r="AT17" s="19"/>
      <c r="AU17" s="19"/>
      <c r="AV17" s="19"/>
      <c r="AW17" s="19"/>
      <c r="AX17" s="19"/>
      <c r="AY17" s="20"/>
    </row>
    <row r="18" spans="2:51" ht="15.6">
      <c r="B18" s="5" t="s">
        <v>459</v>
      </c>
      <c r="C18" s="5" t="s">
        <v>460</v>
      </c>
      <c r="D18" s="6">
        <f>D7+D13</f>
        <v>949</v>
      </c>
      <c r="E18" s="5">
        <f>E7+E13</f>
        <v>0</v>
      </c>
      <c r="F18" s="6">
        <f>F7+F13</f>
        <v>192541</v>
      </c>
      <c r="G18" s="6">
        <f>G7+G13</f>
        <v>12872</v>
      </c>
      <c r="H18" s="6">
        <f>H7+H13</f>
        <v>26087</v>
      </c>
      <c r="I18" s="6">
        <f>I7+I13+I16</f>
        <v>623</v>
      </c>
      <c r="J18" s="6">
        <f>J7+J13+J16</f>
        <v>233072</v>
      </c>
      <c r="M18" s="172" t="s">
        <v>470</v>
      </c>
      <c r="N18" s="172" t="s">
        <v>471</v>
      </c>
      <c r="O18" s="6">
        <f>O7+O13</f>
        <v>949</v>
      </c>
      <c r="P18" s="5">
        <f>P7+P13</f>
        <v>0</v>
      </c>
      <c r="Q18" s="6">
        <f>Q7+Q13</f>
        <v>192541</v>
      </c>
      <c r="R18" s="6">
        <f>R7+R13</f>
        <v>12613</v>
      </c>
      <c r="S18" s="6">
        <f>S7+S13</f>
        <v>27445</v>
      </c>
      <c r="T18" s="6">
        <f>T7+T13+T16</f>
        <v>-6381</v>
      </c>
      <c r="U18" s="6">
        <f>U7+U13+U16</f>
        <v>227167</v>
      </c>
      <c r="W18" s="172" t="s">
        <v>472</v>
      </c>
      <c r="X18" s="172" t="s">
        <v>473</v>
      </c>
      <c r="Y18" s="6">
        <f>Y7+Y13</f>
        <v>949</v>
      </c>
      <c r="Z18" s="5">
        <f>Z7+Z13</f>
        <v>0</v>
      </c>
      <c r="AA18" s="6">
        <f>AA7+AA13</f>
        <v>192541</v>
      </c>
      <c r="AB18" s="6">
        <f>AB7+AB13</f>
        <v>12613</v>
      </c>
      <c r="AC18" s="6">
        <f>AC7+AC13</f>
        <v>27445</v>
      </c>
      <c r="AD18" s="6">
        <f>AD7+AD13+AD16</f>
        <v>-3510.8489399999771</v>
      </c>
      <c r="AE18" s="6">
        <f>AE7+AE13+AE16</f>
        <v>230037.15106000003</v>
      </c>
      <c r="AG18" s="172" t="s">
        <v>474</v>
      </c>
      <c r="AH18" s="172" t="s">
        <v>475</v>
      </c>
      <c r="AI18" s="6">
        <f>AI7+AI13</f>
        <v>949</v>
      </c>
      <c r="AJ18" s="5">
        <f>AJ7+AJ13</f>
        <v>0</v>
      </c>
      <c r="AK18" s="6">
        <f>AK7+AK13</f>
        <v>192541</v>
      </c>
      <c r="AL18" s="6">
        <f>AL7+AL13</f>
        <v>13136</v>
      </c>
      <c r="AM18" s="6">
        <f>AM7+AM13</f>
        <v>27445</v>
      </c>
      <c r="AN18" s="6">
        <f>AN7+AN13+AN16</f>
        <v>-2078.8489399999771</v>
      </c>
      <c r="AO18" s="6">
        <f>AO7+AO13+AO16</f>
        <v>231992.15106000003</v>
      </c>
      <c r="AQ18" s="172" t="s">
        <v>476</v>
      </c>
      <c r="AR18" s="172" t="s">
        <v>460</v>
      </c>
      <c r="AS18" s="6">
        <f>AS7+AS13</f>
        <v>949</v>
      </c>
      <c r="AT18" s="5">
        <f>AT7+AT13</f>
        <v>0</v>
      </c>
      <c r="AU18" s="6">
        <f>AU7+AU13</f>
        <v>192541</v>
      </c>
      <c r="AV18" s="6">
        <f>AV7+AV13</f>
        <v>12872</v>
      </c>
      <c r="AW18" s="6">
        <f>AW7+AW13</f>
        <v>26087</v>
      </c>
      <c r="AX18" s="6">
        <f>AX7+AX13+AX16</f>
        <v>623</v>
      </c>
      <c r="AY18" s="6">
        <f>AY7+AY13+AY16</f>
        <v>233072</v>
      </c>
    </row>
    <row r="19" spans="2:51">
      <c r="B19" s="7"/>
      <c r="C19" s="7"/>
      <c r="D19" s="10"/>
      <c r="AM19" s="182"/>
      <c r="AN19" s="182"/>
      <c r="AO19" s="182"/>
    </row>
    <row r="20" spans="2:51" ht="15.6">
      <c r="B20" s="35" t="s">
        <v>423</v>
      </c>
      <c r="C20" s="36"/>
      <c r="D20" s="155"/>
      <c r="E20" s="156"/>
      <c r="F20" s="156"/>
      <c r="G20" s="156"/>
      <c r="H20" s="156"/>
      <c r="I20" s="156"/>
      <c r="J20" s="156"/>
      <c r="M20" s="158" t="s">
        <v>268</v>
      </c>
      <c r="N20" s="158"/>
      <c r="O20" s="159"/>
      <c r="P20" s="159"/>
      <c r="Q20" s="159"/>
      <c r="R20" s="159"/>
      <c r="S20" s="159"/>
      <c r="T20" s="159"/>
      <c r="U20" s="175" t="str">
        <f>M20</f>
        <v>Q1</v>
      </c>
      <c r="W20" s="157" t="s">
        <v>269</v>
      </c>
      <c r="X20" s="157"/>
      <c r="Y20" s="156"/>
      <c r="Z20" s="156"/>
      <c r="AA20" s="156"/>
      <c r="AB20" s="156"/>
      <c r="AC20" s="156"/>
      <c r="AD20" s="156"/>
      <c r="AE20" s="175" t="str">
        <f>W20</f>
        <v>Q2</v>
      </c>
      <c r="AG20" s="157" t="s">
        <v>270</v>
      </c>
      <c r="AH20" s="157"/>
      <c r="AI20" s="156"/>
      <c r="AJ20" s="156"/>
      <c r="AK20" s="156"/>
      <c r="AL20" s="156"/>
      <c r="AM20" s="156"/>
      <c r="AN20" s="156"/>
      <c r="AO20" s="175" t="str">
        <f>AG20</f>
        <v>Q3</v>
      </c>
      <c r="AQ20" s="157" t="s">
        <v>271</v>
      </c>
      <c r="AR20" s="157"/>
      <c r="AS20" s="156"/>
      <c r="AT20" s="156"/>
      <c r="AU20" s="156"/>
      <c r="AV20" s="156"/>
      <c r="AW20" s="156"/>
      <c r="AX20" s="156"/>
      <c r="AY20" s="175" t="str">
        <f>AQ20</f>
        <v>Q4</v>
      </c>
    </row>
    <row r="21" spans="2:51" s="14" customFormat="1" ht="82.8">
      <c r="B21" s="154" t="s">
        <v>443</v>
      </c>
      <c r="C21" s="154"/>
      <c r="D21" s="16" t="s">
        <v>17</v>
      </c>
      <c r="E21" s="16" t="s">
        <v>18</v>
      </c>
      <c r="F21" s="16" t="s">
        <v>19</v>
      </c>
      <c r="G21" s="16" t="s">
        <v>169</v>
      </c>
      <c r="H21" s="16" t="s">
        <v>21</v>
      </c>
      <c r="I21" s="16" t="s">
        <v>233</v>
      </c>
      <c r="J21" s="17" t="s">
        <v>171</v>
      </c>
      <c r="M21" s="154" t="s">
        <v>444</v>
      </c>
      <c r="N21" s="154"/>
      <c r="O21" s="16" t="s">
        <v>17</v>
      </c>
      <c r="P21" s="16" t="s">
        <v>18</v>
      </c>
      <c r="Q21" s="16" t="s">
        <v>19</v>
      </c>
      <c r="R21" s="16" t="s">
        <v>169</v>
      </c>
      <c r="S21" s="16" t="s">
        <v>21</v>
      </c>
      <c r="T21" s="16" t="s">
        <v>233</v>
      </c>
      <c r="U21" s="160" t="s">
        <v>171</v>
      </c>
      <c r="V21"/>
      <c r="W21" s="154" t="s">
        <v>445</v>
      </c>
      <c r="X21" s="154"/>
      <c r="Y21" s="16" t="s">
        <v>17</v>
      </c>
      <c r="Z21" s="16" t="s">
        <v>18</v>
      </c>
      <c r="AA21" s="16" t="s">
        <v>19</v>
      </c>
      <c r="AB21" s="16" t="s">
        <v>169</v>
      </c>
      <c r="AC21" s="16" t="s">
        <v>21</v>
      </c>
      <c r="AD21" s="16" t="s">
        <v>233</v>
      </c>
      <c r="AE21" s="160" t="s">
        <v>171</v>
      </c>
      <c r="AF21"/>
      <c r="AG21" s="154" t="s">
        <v>446</v>
      </c>
      <c r="AH21" s="154"/>
      <c r="AI21" s="16" t="s">
        <v>17</v>
      </c>
      <c r="AJ21" s="16" t="s">
        <v>18</v>
      </c>
      <c r="AK21" s="16" t="s">
        <v>19</v>
      </c>
      <c r="AL21" s="16" t="s">
        <v>169</v>
      </c>
      <c r="AM21" s="16" t="s">
        <v>21</v>
      </c>
      <c r="AN21" s="16" t="s">
        <v>233</v>
      </c>
      <c r="AO21" s="160" t="s">
        <v>171</v>
      </c>
      <c r="AP21"/>
      <c r="AQ21" s="154" t="s">
        <v>447</v>
      </c>
      <c r="AR21" s="154"/>
      <c r="AS21" s="16" t="s">
        <v>17</v>
      </c>
      <c r="AT21" s="16" t="s">
        <v>18</v>
      </c>
      <c r="AU21" s="16" t="s">
        <v>19</v>
      </c>
      <c r="AV21" s="16" t="s">
        <v>169</v>
      </c>
      <c r="AW21" s="16" t="s">
        <v>21</v>
      </c>
      <c r="AX21" s="16" t="s">
        <v>233</v>
      </c>
      <c r="AY21" s="160" t="s">
        <v>171</v>
      </c>
    </row>
    <row r="22" spans="2:51" s="14" customFormat="1" ht="55.2">
      <c r="B22" s="154" t="s">
        <v>481</v>
      </c>
      <c r="C22" s="154"/>
      <c r="D22" s="16" t="s">
        <v>144</v>
      </c>
      <c r="E22" s="16" t="s">
        <v>234</v>
      </c>
      <c r="F22" s="16" t="s">
        <v>189</v>
      </c>
      <c r="G22" s="16" t="s">
        <v>190</v>
      </c>
      <c r="H22" s="16" t="s">
        <v>145</v>
      </c>
      <c r="I22" s="16" t="s">
        <v>191</v>
      </c>
      <c r="J22" s="17" t="s">
        <v>235</v>
      </c>
      <c r="M22" s="154" t="s">
        <v>483</v>
      </c>
      <c r="N22" s="154"/>
      <c r="O22" s="16" t="s">
        <v>144</v>
      </c>
      <c r="P22" s="16" t="s">
        <v>234</v>
      </c>
      <c r="Q22" s="16" t="s">
        <v>189</v>
      </c>
      <c r="R22" s="16" t="s">
        <v>190</v>
      </c>
      <c r="S22" s="16" t="s">
        <v>145</v>
      </c>
      <c r="T22" s="16" t="s">
        <v>191</v>
      </c>
      <c r="U22" s="160" t="s">
        <v>235</v>
      </c>
      <c r="V22"/>
      <c r="W22" s="154" t="s">
        <v>484</v>
      </c>
      <c r="X22" s="154"/>
      <c r="Y22" s="16" t="s">
        <v>144</v>
      </c>
      <c r="Z22" s="16" t="s">
        <v>234</v>
      </c>
      <c r="AA22" s="16" t="s">
        <v>189</v>
      </c>
      <c r="AB22" s="16" t="s">
        <v>190</v>
      </c>
      <c r="AC22" s="16" t="s">
        <v>145</v>
      </c>
      <c r="AD22" s="16" t="s">
        <v>191</v>
      </c>
      <c r="AE22" s="160" t="s">
        <v>235</v>
      </c>
      <c r="AF22"/>
      <c r="AG22" s="154" t="s">
        <v>482</v>
      </c>
      <c r="AH22" s="154"/>
      <c r="AI22" s="16" t="s">
        <v>144</v>
      </c>
      <c r="AJ22" s="16" t="s">
        <v>234</v>
      </c>
      <c r="AK22" s="16" t="s">
        <v>189</v>
      </c>
      <c r="AL22" s="16" t="s">
        <v>190</v>
      </c>
      <c r="AM22" s="16" t="s">
        <v>145</v>
      </c>
      <c r="AN22" s="16" t="s">
        <v>191</v>
      </c>
      <c r="AO22" s="160" t="s">
        <v>235</v>
      </c>
      <c r="AP22"/>
      <c r="AQ22" s="154" t="s">
        <v>485</v>
      </c>
      <c r="AR22" s="154"/>
      <c r="AS22" s="16" t="s">
        <v>144</v>
      </c>
      <c r="AT22" s="16" t="s">
        <v>234</v>
      </c>
      <c r="AU22" s="16" t="s">
        <v>189</v>
      </c>
      <c r="AV22" s="16" t="s">
        <v>190</v>
      </c>
      <c r="AW22" s="16" t="s">
        <v>145</v>
      </c>
      <c r="AX22" s="16" t="s">
        <v>191</v>
      </c>
      <c r="AY22" s="160" t="s">
        <v>235</v>
      </c>
    </row>
    <row r="23" spans="2:51" s="2" customFormat="1">
      <c r="B23" s="21" t="s">
        <v>425</v>
      </c>
      <c r="C23" s="21" t="s">
        <v>426</v>
      </c>
      <c r="D23" s="22">
        <v>949</v>
      </c>
      <c r="E23" s="23"/>
      <c r="F23" s="22">
        <v>192541</v>
      </c>
      <c r="G23" s="22">
        <v>12613</v>
      </c>
      <c r="H23" s="22">
        <v>7239</v>
      </c>
      <c r="I23" s="22">
        <v>20206</v>
      </c>
      <c r="J23" s="24">
        <f>SUM(D23:I23)</f>
        <v>233548</v>
      </c>
      <c r="M23" s="161" t="s">
        <v>427</v>
      </c>
      <c r="N23" s="161" t="s">
        <v>426</v>
      </c>
      <c r="O23" s="22">
        <v>949</v>
      </c>
      <c r="P23" s="23">
        <v>0</v>
      </c>
      <c r="Q23" s="22">
        <v>192541</v>
      </c>
      <c r="R23" s="22">
        <v>12613</v>
      </c>
      <c r="S23" s="22">
        <v>7239</v>
      </c>
      <c r="T23" s="22">
        <v>20206</v>
      </c>
      <c r="U23" s="24">
        <v>233548</v>
      </c>
      <c r="V23"/>
      <c r="W23" s="161" t="s">
        <v>428</v>
      </c>
      <c r="X23" s="161" t="s">
        <v>429</v>
      </c>
      <c r="Y23" s="22">
        <f>O34</f>
        <v>949</v>
      </c>
      <c r="Z23" s="22">
        <f t="shared" ref="Z23" si="21">P34</f>
        <v>0</v>
      </c>
      <c r="AA23" s="22">
        <f t="shared" ref="AA23" si="22">Q34</f>
        <v>192541</v>
      </c>
      <c r="AB23" s="22">
        <f t="shared" ref="AB23" si="23">R34</f>
        <v>12613</v>
      </c>
      <c r="AC23" s="22">
        <f t="shared" ref="AC23" si="24">S34</f>
        <v>7239</v>
      </c>
      <c r="AD23" s="22">
        <f t="shared" ref="AD23" si="25">T34</f>
        <v>15915</v>
      </c>
      <c r="AE23" s="24">
        <f>SUM(Y23:AD23)</f>
        <v>229257</v>
      </c>
      <c r="AF23"/>
      <c r="AG23" s="161" t="s">
        <v>430</v>
      </c>
      <c r="AH23" s="161" t="s">
        <v>431</v>
      </c>
      <c r="AI23" s="22">
        <f>Y34</f>
        <v>949</v>
      </c>
      <c r="AJ23" s="23">
        <f t="shared" ref="AJ23" si="26">Z34</f>
        <v>0</v>
      </c>
      <c r="AK23" s="22">
        <f t="shared" ref="AK23" si="27">AA34</f>
        <v>192541</v>
      </c>
      <c r="AL23" s="22">
        <f t="shared" ref="AL23" si="28">AB34</f>
        <v>12613</v>
      </c>
      <c r="AM23" s="22">
        <f t="shared" ref="AM23" si="29">AC34</f>
        <v>27445</v>
      </c>
      <c r="AN23" s="22">
        <f t="shared" ref="AN23" si="30">AD34</f>
        <v>-21851</v>
      </c>
      <c r="AO23" s="24">
        <f>SUM(AI23:AN23)</f>
        <v>211697</v>
      </c>
      <c r="AP23"/>
      <c r="AQ23" s="161" t="s">
        <v>432</v>
      </c>
      <c r="AR23" s="161" t="s">
        <v>433</v>
      </c>
      <c r="AS23" s="22">
        <f>AI34</f>
        <v>949</v>
      </c>
      <c r="AT23" s="23">
        <f t="shared" ref="AT23" si="31">AJ34</f>
        <v>0</v>
      </c>
      <c r="AU23" s="22">
        <f t="shared" ref="AU23" si="32">AK34</f>
        <v>192541</v>
      </c>
      <c r="AV23" s="22">
        <f t="shared" ref="AV23" si="33">AL34</f>
        <v>12613</v>
      </c>
      <c r="AW23" s="22">
        <f t="shared" ref="AW23" si="34">AM34</f>
        <v>27445</v>
      </c>
      <c r="AX23" s="22">
        <f>AN34</f>
        <v>-28638</v>
      </c>
      <c r="AY23" s="24">
        <f>SUM(AS23:AX23)</f>
        <v>204910</v>
      </c>
    </row>
    <row r="24" spans="2:51" s="2" customFormat="1" ht="7.2" customHeight="1">
      <c r="B24" s="18"/>
      <c r="C24" s="18"/>
      <c r="D24" s="19"/>
      <c r="E24" s="19"/>
      <c r="F24" s="19"/>
      <c r="G24" s="19"/>
      <c r="H24" s="19"/>
      <c r="I24" s="19"/>
      <c r="J24" s="20"/>
      <c r="M24" s="165"/>
      <c r="N24" s="165"/>
      <c r="O24" s="19"/>
      <c r="P24" s="19"/>
      <c r="Q24" s="19"/>
      <c r="R24" s="19"/>
      <c r="S24" s="19"/>
      <c r="T24" s="19"/>
      <c r="U24" s="20"/>
      <c r="V24"/>
      <c r="W24" s="165"/>
      <c r="X24" s="165"/>
      <c r="Y24" s="19"/>
      <c r="Z24" s="19"/>
      <c r="AA24" s="19"/>
      <c r="AB24" s="19"/>
      <c r="AC24" s="19"/>
      <c r="AD24" s="19"/>
      <c r="AE24" s="20"/>
      <c r="AF24"/>
      <c r="AG24" s="165"/>
      <c r="AH24" s="165"/>
      <c r="AI24" s="19"/>
      <c r="AJ24" s="19"/>
      <c r="AK24" s="19"/>
      <c r="AL24" s="19"/>
      <c r="AM24" s="19"/>
      <c r="AN24" s="19"/>
      <c r="AO24" s="20"/>
      <c r="AP24"/>
      <c r="AQ24" s="165"/>
      <c r="AR24" s="165"/>
      <c r="AS24" s="19"/>
      <c r="AT24" s="19"/>
      <c r="AU24" s="19"/>
      <c r="AV24" s="19"/>
      <c r="AW24" s="19"/>
      <c r="AX24" s="19"/>
      <c r="AY24" s="20"/>
    </row>
    <row r="25" spans="2:51" s="2" customFormat="1">
      <c r="B25" s="18" t="s">
        <v>164</v>
      </c>
      <c r="C25" s="18" t="s">
        <v>237</v>
      </c>
      <c r="D25" s="27"/>
      <c r="E25" s="27"/>
      <c r="F25" s="27"/>
      <c r="G25" s="27"/>
      <c r="H25" s="27"/>
      <c r="I25" s="27"/>
      <c r="J25" s="28">
        <f>SUM(D25:I25)</f>
        <v>0</v>
      </c>
      <c r="M25" s="165" t="s">
        <v>164</v>
      </c>
      <c r="N25" s="165" t="s">
        <v>237</v>
      </c>
      <c r="O25" s="27"/>
      <c r="P25" s="27"/>
      <c r="Q25" s="27"/>
      <c r="R25" s="27"/>
      <c r="S25" s="27"/>
      <c r="T25" s="27"/>
      <c r="U25" s="28">
        <f t="shared" ref="U25:U26" si="35">SUM(O25:T25)</f>
        <v>0</v>
      </c>
      <c r="V25"/>
      <c r="W25" s="165" t="s">
        <v>164</v>
      </c>
      <c r="X25" s="165" t="s">
        <v>237</v>
      </c>
      <c r="Y25" s="27"/>
      <c r="Z25" s="27"/>
      <c r="AA25" s="27"/>
      <c r="AB25" s="27"/>
      <c r="AC25" s="27"/>
      <c r="AD25" s="27"/>
      <c r="AE25" s="28">
        <f t="shared" ref="AE25:AE29" si="36">SUM(Y25:AD25)</f>
        <v>0</v>
      </c>
      <c r="AF25"/>
      <c r="AG25" s="165" t="s">
        <v>164</v>
      </c>
      <c r="AH25" s="165" t="s">
        <v>237</v>
      </c>
      <c r="AI25" s="27">
        <v>0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28">
        <v>0</v>
      </c>
      <c r="AP25"/>
      <c r="AQ25" s="165" t="s">
        <v>164</v>
      </c>
      <c r="AR25" s="165" t="s">
        <v>237</v>
      </c>
      <c r="AS25" s="27"/>
      <c r="AT25" s="27"/>
      <c r="AU25" s="27"/>
      <c r="AV25" s="27"/>
      <c r="AW25" s="27"/>
      <c r="AX25" s="27"/>
      <c r="AY25" s="28">
        <f>SUM(AS25:AX25)</f>
        <v>0</v>
      </c>
    </row>
    <row r="26" spans="2:51" s="2" customFormat="1">
      <c r="B26" s="18" t="s">
        <v>165</v>
      </c>
      <c r="C26" s="18" t="s">
        <v>238</v>
      </c>
      <c r="D26" s="27"/>
      <c r="E26" s="27"/>
      <c r="F26" s="27"/>
      <c r="G26" s="27"/>
      <c r="H26" s="27"/>
      <c r="I26" s="27"/>
      <c r="J26" s="28">
        <f>SUM(D26:I26)</f>
        <v>0</v>
      </c>
      <c r="M26" s="165" t="s">
        <v>165</v>
      </c>
      <c r="N26" s="165" t="s">
        <v>238</v>
      </c>
      <c r="O26" s="27"/>
      <c r="P26" s="27"/>
      <c r="Q26" s="27"/>
      <c r="R26" s="27"/>
      <c r="S26" s="27"/>
      <c r="T26" s="27"/>
      <c r="U26" s="28">
        <f t="shared" si="35"/>
        <v>0</v>
      </c>
      <c r="V26"/>
      <c r="W26" s="165" t="s">
        <v>165</v>
      </c>
      <c r="X26" s="165" t="s">
        <v>238</v>
      </c>
      <c r="Y26" s="27"/>
      <c r="Z26" s="27"/>
      <c r="AA26" s="27"/>
      <c r="AB26" s="27"/>
      <c r="AC26" s="27"/>
      <c r="AD26" s="27"/>
      <c r="AE26" s="28">
        <f t="shared" si="36"/>
        <v>0</v>
      </c>
      <c r="AF26"/>
      <c r="AG26" s="165" t="s">
        <v>165</v>
      </c>
      <c r="AH26" s="165" t="s">
        <v>238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8">
        <v>0</v>
      </c>
      <c r="AP26"/>
      <c r="AQ26" s="165" t="s">
        <v>165</v>
      </c>
      <c r="AR26" s="165" t="s">
        <v>238</v>
      </c>
      <c r="AS26" s="27"/>
      <c r="AT26" s="27"/>
      <c r="AU26" s="27"/>
      <c r="AV26" s="27"/>
      <c r="AW26" s="27"/>
      <c r="AX26" s="27"/>
      <c r="AY26" s="28">
        <f>SUM(AS26:AX26)</f>
        <v>0</v>
      </c>
    </row>
    <row r="27" spans="2:51" s="2" customFormat="1">
      <c r="B27" s="18" t="s">
        <v>396</v>
      </c>
      <c r="C27" s="18" t="s">
        <v>397</v>
      </c>
      <c r="D27" s="27"/>
      <c r="E27" s="27"/>
      <c r="F27" s="27"/>
      <c r="G27" s="27"/>
      <c r="H27" s="27"/>
      <c r="I27" s="27"/>
      <c r="J27" s="28">
        <f>SUM(D27:I27)</f>
        <v>0</v>
      </c>
      <c r="M27" s="165" t="s">
        <v>396</v>
      </c>
      <c r="N27" s="165" t="s">
        <v>397</v>
      </c>
      <c r="O27" s="27"/>
      <c r="P27" s="27"/>
      <c r="Q27" s="27"/>
      <c r="R27" s="27"/>
      <c r="S27" s="27"/>
      <c r="T27" s="27"/>
      <c r="U27" s="28"/>
      <c r="V27"/>
      <c r="W27" s="165" t="s">
        <v>396</v>
      </c>
      <c r="X27" s="165" t="s">
        <v>397</v>
      </c>
      <c r="Y27" s="27"/>
      <c r="Z27" s="27"/>
      <c r="AA27" s="27"/>
      <c r="AB27" s="27"/>
      <c r="AC27" s="27"/>
      <c r="AD27" s="27"/>
      <c r="AE27" s="28">
        <f t="shared" si="36"/>
        <v>0</v>
      </c>
      <c r="AF27"/>
      <c r="AG27" s="165" t="s">
        <v>396</v>
      </c>
      <c r="AH27" s="165" t="s">
        <v>397</v>
      </c>
      <c r="AI27" s="27">
        <v>0</v>
      </c>
      <c r="AJ27" s="27">
        <v>0</v>
      </c>
      <c r="AK27" s="27">
        <v>0</v>
      </c>
      <c r="AL27" s="27">
        <v>0</v>
      </c>
      <c r="AM27" s="27">
        <v>0</v>
      </c>
      <c r="AN27" s="27">
        <v>0</v>
      </c>
      <c r="AO27" s="28">
        <v>0</v>
      </c>
      <c r="AP27"/>
      <c r="AQ27" s="165" t="s">
        <v>396</v>
      </c>
      <c r="AR27" s="165" t="s">
        <v>397</v>
      </c>
      <c r="AS27" s="27"/>
      <c r="AT27" s="27"/>
      <c r="AU27" s="27"/>
      <c r="AV27" s="27"/>
      <c r="AW27" s="27"/>
      <c r="AX27" s="27"/>
      <c r="AY27" s="28">
        <f>SUM(AS27:AX27)</f>
        <v>0</v>
      </c>
    </row>
    <row r="28" spans="2:51" s="2" customFormat="1">
      <c r="B28" s="18" t="s">
        <v>166</v>
      </c>
      <c r="C28" s="18" t="s">
        <v>239</v>
      </c>
      <c r="D28" s="27"/>
      <c r="E28" s="27"/>
      <c r="F28" s="27"/>
      <c r="G28" s="27"/>
      <c r="H28" s="27">
        <v>20206</v>
      </c>
      <c r="I28" s="27">
        <v>-20206</v>
      </c>
      <c r="J28" s="28">
        <f>SUM(D28:I28)</f>
        <v>0</v>
      </c>
      <c r="M28" s="165" t="s">
        <v>166</v>
      </c>
      <c r="N28" s="165" t="s">
        <v>239</v>
      </c>
      <c r="O28" s="27"/>
      <c r="P28" s="27"/>
      <c r="Q28" s="27"/>
      <c r="R28" s="27"/>
      <c r="S28" s="27"/>
      <c r="T28" s="27"/>
      <c r="U28" s="28">
        <f t="shared" ref="U28:U32" si="37">SUM(O28:T28)</f>
        <v>0</v>
      </c>
      <c r="V28"/>
      <c r="W28" s="165" t="s">
        <v>166</v>
      </c>
      <c r="X28" s="165" t="s">
        <v>239</v>
      </c>
      <c r="Y28" s="27"/>
      <c r="Z28" s="27"/>
      <c r="AA28" s="27"/>
      <c r="AB28" s="27"/>
      <c r="AC28" s="27">
        <v>20206</v>
      </c>
      <c r="AD28" s="27">
        <v>-20206</v>
      </c>
      <c r="AE28" s="28">
        <f t="shared" si="36"/>
        <v>0</v>
      </c>
      <c r="AF28"/>
      <c r="AG28" s="165" t="s">
        <v>166</v>
      </c>
      <c r="AH28" s="165" t="s">
        <v>239</v>
      </c>
      <c r="AI28" s="27">
        <v>0</v>
      </c>
      <c r="AJ28" s="27">
        <v>0</v>
      </c>
      <c r="AK28" s="27">
        <v>0</v>
      </c>
      <c r="AL28" s="27">
        <v>0</v>
      </c>
      <c r="AM28" s="27">
        <v>0</v>
      </c>
      <c r="AN28" s="27">
        <v>0</v>
      </c>
      <c r="AO28" s="28">
        <v>0</v>
      </c>
      <c r="AP28"/>
      <c r="AQ28" s="165" t="s">
        <v>166</v>
      </c>
      <c r="AR28" s="165" t="s">
        <v>239</v>
      </c>
      <c r="AS28" s="27"/>
      <c r="AT28" s="27"/>
      <c r="AU28" s="27"/>
      <c r="AV28" s="27"/>
      <c r="AW28" s="27">
        <f>H28-AM28</f>
        <v>20206</v>
      </c>
      <c r="AX28" s="27">
        <f>I28-AN28</f>
        <v>-20206</v>
      </c>
      <c r="AY28" s="28">
        <f>SUM(AS28:AX28)</f>
        <v>0</v>
      </c>
    </row>
    <row r="29" spans="2:51" s="2" customFormat="1">
      <c r="B29" s="21" t="s">
        <v>167</v>
      </c>
      <c r="C29" s="21" t="s">
        <v>240</v>
      </c>
      <c r="D29" s="22">
        <f t="shared" ref="D29:I29" si="38">SUM(D25:D28)</f>
        <v>0</v>
      </c>
      <c r="E29" s="23">
        <f t="shared" si="38"/>
        <v>0</v>
      </c>
      <c r="F29" s="22">
        <f t="shared" si="38"/>
        <v>0</v>
      </c>
      <c r="G29" s="22">
        <f t="shared" si="38"/>
        <v>0</v>
      </c>
      <c r="H29" s="22">
        <f t="shared" si="38"/>
        <v>20206</v>
      </c>
      <c r="I29" s="22">
        <f t="shared" si="38"/>
        <v>-20206</v>
      </c>
      <c r="J29" s="24">
        <f>SUM(J25:J28)</f>
        <v>0</v>
      </c>
      <c r="M29" s="161" t="s">
        <v>167</v>
      </c>
      <c r="N29" s="161" t="s">
        <v>240</v>
      </c>
      <c r="O29" s="22"/>
      <c r="P29" s="23"/>
      <c r="Q29" s="22"/>
      <c r="R29" s="22"/>
      <c r="S29" s="22"/>
      <c r="T29" s="22"/>
      <c r="U29" s="24">
        <f t="shared" si="37"/>
        <v>0</v>
      </c>
      <c r="V29"/>
      <c r="W29" s="161" t="s">
        <v>167</v>
      </c>
      <c r="X29" s="161" t="s">
        <v>240</v>
      </c>
      <c r="Y29" s="22"/>
      <c r="Z29" s="23"/>
      <c r="AA29" s="22"/>
      <c r="AB29" s="22"/>
      <c r="AC29" s="22">
        <v>20206</v>
      </c>
      <c r="AD29" s="22">
        <v>-20206</v>
      </c>
      <c r="AE29" s="24">
        <f t="shared" si="36"/>
        <v>0</v>
      </c>
      <c r="AF29"/>
      <c r="AG29" s="161" t="s">
        <v>167</v>
      </c>
      <c r="AH29" s="161" t="s">
        <v>240</v>
      </c>
      <c r="AI29" s="22">
        <v>0</v>
      </c>
      <c r="AJ29" s="23"/>
      <c r="AK29" s="22">
        <v>0</v>
      </c>
      <c r="AL29" s="22">
        <v>0</v>
      </c>
      <c r="AM29" s="22">
        <v>0</v>
      </c>
      <c r="AN29" s="22">
        <v>0</v>
      </c>
      <c r="AO29" s="24">
        <v>0</v>
      </c>
      <c r="AP29"/>
      <c r="AQ29" s="161" t="s">
        <v>167</v>
      </c>
      <c r="AR29" s="161" t="s">
        <v>240</v>
      </c>
      <c r="AS29" s="22">
        <f t="shared" ref="AS29:AY29" si="39">SUM(AS25:AS28)</f>
        <v>0</v>
      </c>
      <c r="AT29" s="23">
        <f t="shared" si="39"/>
        <v>0</v>
      </c>
      <c r="AU29" s="22">
        <f t="shared" si="39"/>
        <v>0</v>
      </c>
      <c r="AV29" s="22">
        <f t="shared" si="39"/>
        <v>0</v>
      </c>
      <c r="AW29" s="22">
        <f t="shared" si="39"/>
        <v>20206</v>
      </c>
      <c r="AX29" s="22">
        <f>SUM(AX25:AX28)</f>
        <v>-20206</v>
      </c>
      <c r="AY29" s="24">
        <f t="shared" si="39"/>
        <v>0</v>
      </c>
    </row>
    <row r="30" spans="2:51" s="2" customFormat="1">
      <c r="B30" s="18"/>
      <c r="C30" s="18"/>
      <c r="D30" s="19"/>
      <c r="E30" s="19"/>
      <c r="F30" s="19"/>
      <c r="G30" s="19"/>
      <c r="H30" s="19"/>
      <c r="I30" s="19"/>
      <c r="J30" s="20"/>
      <c r="M30" s="165"/>
      <c r="N30" s="165"/>
      <c r="O30" s="19"/>
      <c r="P30" s="19"/>
      <c r="Q30" s="19"/>
      <c r="R30" s="19"/>
      <c r="S30" s="19"/>
      <c r="T30" s="19"/>
      <c r="U30" s="20">
        <f t="shared" si="37"/>
        <v>0</v>
      </c>
      <c r="V30"/>
      <c r="W30" s="165"/>
      <c r="X30" s="165"/>
      <c r="Y30" s="19"/>
      <c r="Z30" s="19"/>
      <c r="AA30" s="19"/>
      <c r="AB30" s="19"/>
      <c r="AC30" s="19"/>
      <c r="AD30" s="19"/>
      <c r="AE30" s="20"/>
      <c r="AF30"/>
      <c r="AG30" s="165"/>
      <c r="AH30" s="165"/>
      <c r="AI30" s="19"/>
      <c r="AJ30" s="19"/>
      <c r="AK30" s="19"/>
      <c r="AL30" s="19"/>
      <c r="AM30" s="19"/>
      <c r="AN30" s="19"/>
      <c r="AO30" s="20"/>
      <c r="AP30"/>
      <c r="AQ30" s="165"/>
      <c r="AR30" s="165"/>
      <c r="AS30" s="19"/>
      <c r="AT30" s="19"/>
      <c r="AU30" s="19"/>
      <c r="AV30" s="19"/>
      <c r="AW30" s="19"/>
      <c r="AX30" s="19"/>
      <c r="AY30" s="20"/>
    </row>
    <row r="31" spans="2:51" s="2" customFormat="1">
      <c r="B31" s="18" t="s">
        <v>478</v>
      </c>
      <c r="C31" s="18" t="s">
        <v>110</v>
      </c>
      <c r="D31" s="25"/>
      <c r="E31" s="25"/>
      <c r="F31" s="25"/>
      <c r="G31" s="25"/>
      <c r="H31" s="25"/>
      <c r="I31" s="27">
        <v>-10041</v>
      </c>
      <c r="J31" s="28">
        <f>SUM(D31:I31)</f>
        <v>-10041</v>
      </c>
      <c r="M31" s="165" t="s">
        <v>333</v>
      </c>
      <c r="N31" s="165" t="s">
        <v>110</v>
      </c>
      <c r="O31" s="25"/>
      <c r="P31" s="25"/>
      <c r="Q31" s="25"/>
      <c r="R31" s="25"/>
      <c r="S31" s="25"/>
      <c r="T31" s="27">
        <v>-4291</v>
      </c>
      <c r="U31" s="28">
        <f t="shared" si="37"/>
        <v>-4291</v>
      </c>
      <c r="V31"/>
      <c r="W31" s="165" t="s">
        <v>333</v>
      </c>
      <c r="X31" s="165" t="s">
        <v>110</v>
      </c>
      <c r="Y31" s="25"/>
      <c r="Z31" s="25"/>
      <c r="AA31" s="25"/>
      <c r="AB31" s="25"/>
      <c r="AC31" s="25"/>
      <c r="AD31" s="27">
        <v>-17560</v>
      </c>
      <c r="AE31" s="28">
        <f>SUM(Y31:AD31)</f>
        <v>-17560</v>
      </c>
      <c r="AF31"/>
      <c r="AG31" s="165" t="s">
        <v>333</v>
      </c>
      <c r="AH31" s="165" t="s">
        <v>110</v>
      </c>
      <c r="AI31" s="27">
        <v>0</v>
      </c>
      <c r="AJ31" s="27">
        <v>0</v>
      </c>
      <c r="AK31" s="27">
        <v>0</v>
      </c>
      <c r="AL31" s="27">
        <v>0</v>
      </c>
      <c r="AM31" s="27"/>
      <c r="AN31" s="27">
        <v>-6787</v>
      </c>
      <c r="AO31" s="28">
        <f>SUM(AI31:AN31)</f>
        <v>-6787</v>
      </c>
      <c r="AP31"/>
      <c r="AQ31" s="165" t="s">
        <v>333</v>
      </c>
      <c r="AR31" s="165" t="s">
        <v>110</v>
      </c>
      <c r="AS31" s="25"/>
      <c r="AT31" s="25"/>
      <c r="AU31" s="25"/>
      <c r="AV31" s="25"/>
      <c r="AW31" s="25"/>
      <c r="AX31" s="27">
        <v>18597</v>
      </c>
      <c r="AY31" s="28">
        <f>SUM(AS31:AX31)</f>
        <v>18597</v>
      </c>
    </row>
    <row r="32" spans="2:51" s="2" customFormat="1">
      <c r="B32" s="21" t="s">
        <v>168</v>
      </c>
      <c r="C32" s="21" t="s">
        <v>241</v>
      </c>
      <c r="D32" s="22"/>
      <c r="E32" s="23"/>
      <c r="F32" s="22"/>
      <c r="G32" s="22"/>
      <c r="H32" s="22"/>
      <c r="I32" s="22">
        <v>-10041</v>
      </c>
      <c r="J32" s="24">
        <f>SUM(D32:I32)</f>
        <v>-10041</v>
      </c>
      <c r="M32" s="161" t="s">
        <v>317</v>
      </c>
      <c r="N32" s="161" t="s">
        <v>241</v>
      </c>
      <c r="O32" s="22"/>
      <c r="P32" s="23"/>
      <c r="Q32" s="22"/>
      <c r="R32" s="22"/>
      <c r="S32" s="22"/>
      <c r="T32" s="22">
        <v>-4291</v>
      </c>
      <c r="U32" s="24">
        <f t="shared" si="37"/>
        <v>-4291</v>
      </c>
      <c r="V32"/>
      <c r="W32" s="161" t="s">
        <v>317</v>
      </c>
      <c r="X32" s="161" t="s">
        <v>241</v>
      </c>
      <c r="Y32" s="22">
        <v>0</v>
      </c>
      <c r="Z32" s="23">
        <v>0</v>
      </c>
      <c r="AA32" s="22">
        <v>0</v>
      </c>
      <c r="AB32" s="22">
        <v>0</v>
      </c>
      <c r="AC32" s="22">
        <v>0</v>
      </c>
      <c r="AD32" s="22">
        <v>-17560</v>
      </c>
      <c r="AE32" s="24">
        <f>SUM(Y32:AD32)</f>
        <v>-17560</v>
      </c>
      <c r="AF32"/>
      <c r="AG32" s="161" t="s">
        <v>317</v>
      </c>
      <c r="AH32" s="161" t="s">
        <v>241</v>
      </c>
      <c r="AI32" s="27">
        <v>0</v>
      </c>
      <c r="AJ32" s="27">
        <v>0</v>
      </c>
      <c r="AK32" s="27">
        <v>0</v>
      </c>
      <c r="AL32" s="27">
        <v>0</v>
      </c>
      <c r="AM32" s="27"/>
      <c r="AN32" s="27">
        <v>-6787</v>
      </c>
      <c r="AO32" s="24">
        <f>SUM(AI32:AN32)</f>
        <v>-6787</v>
      </c>
      <c r="AP32"/>
      <c r="AQ32" s="161" t="s">
        <v>317</v>
      </c>
      <c r="AR32" s="161" t="s">
        <v>241</v>
      </c>
      <c r="AS32" s="22"/>
      <c r="AT32" s="23"/>
      <c r="AU32" s="22"/>
      <c r="AV32" s="22"/>
      <c r="AW32" s="22"/>
      <c r="AX32" s="22">
        <f>SUM(AX31)</f>
        <v>18597</v>
      </c>
      <c r="AY32" s="24">
        <f>SUM(AS32:AX32)</f>
        <v>18597</v>
      </c>
    </row>
    <row r="33" spans="2:51" s="2" customFormat="1" ht="7.95" customHeight="1">
      <c r="B33" s="18"/>
      <c r="C33" s="18"/>
      <c r="D33" s="19"/>
      <c r="E33" s="19"/>
      <c r="F33" s="19"/>
      <c r="G33" s="19"/>
      <c r="H33" s="19"/>
      <c r="I33" s="19"/>
      <c r="J33" s="20"/>
      <c r="M33" s="165"/>
      <c r="N33" s="165"/>
      <c r="O33" s="19"/>
      <c r="P33" s="19"/>
      <c r="Q33" s="19"/>
      <c r="R33" s="19"/>
      <c r="S33" s="19"/>
      <c r="T33" s="19"/>
      <c r="U33" s="20"/>
      <c r="V33"/>
      <c r="W33" s="165"/>
      <c r="X33" s="165"/>
      <c r="Y33" s="19"/>
      <c r="Z33" s="19"/>
      <c r="AA33" s="19"/>
      <c r="AB33" s="19"/>
      <c r="AC33" s="19"/>
      <c r="AD33" s="19"/>
      <c r="AE33" s="20"/>
      <c r="AF33"/>
      <c r="AG33" s="165"/>
      <c r="AH33" s="165"/>
      <c r="AI33" s="19"/>
      <c r="AJ33" s="19"/>
      <c r="AK33" s="19"/>
      <c r="AL33" s="19"/>
      <c r="AM33" s="19"/>
      <c r="AN33" s="19"/>
      <c r="AO33" s="20"/>
      <c r="AP33"/>
      <c r="AQ33" s="165"/>
      <c r="AR33" s="165"/>
      <c r="AS33" s="19"/>
      <c r="AT33" s="19"/>
      <c r="AU33" s="19"/>
      <c r="AV33" s="19"/>
      <c r="AW33" s="19"/>
      <c r="AX33" s="19"/>
      <c r="AY33" s="20"/>
    </row>
    <row r="34" spans="2:51" ht="15.6">
      <c r="B34" s="5" t="s">
        <v>458</v>
      </c>
      <c r="C34" s="5" t="s">
        <v>434</v>
      </c>
      <c r="D34" s="6">
        <f>D23+D29</f>
        <v>949</v>
      </c>
      <c r="E34" s="5">
        <f>E23+E29</f>
        <v>0</v>
      </c>
      <c r="F34" s="6">
        <f>F23+F29</f>
        <v>192541</v>
      </c>
      <c r="G34" s="6">
        <f>G23+G29</f>
        <v>12613</v>
      </c>
      <c r="H34" s="6">
        <f>H23+H29</f>
        <v>27445</v>
      </c>
      <c r="I34" s="6">
        <f>I23+I29+I32</f>
        <v>-10041</v>
      </c>
      <c r="J34" s="6">
        <f>J23+J29+J32</f>
        <v>223507</v>
      </c>
      <c r="M34" s="172" t="s">
        <v>435</v>
      </c>
      <c r="N34" s="172" t="s">
        <v>436</v>
      </c>
      <c r="O34" s="6">
        <v>949</v>
      </c>
      <c r="P34" s="5">
        <v>0</v>
      </c>
      <c r="Q34" s="6">
        <v>192541</v>
      </c>
      <c r="R34" s="6">
        <v>12613</v>
      </c>
      <c r="S34" s="6">
        <v>7239</v>
      </c>
      <c r="T34" s="6">
        <v>15915</v>
      </c>
      <c r="U34" s="15">
        <v>229257</v>
      </c>
      <c r="W34" s="172" t="s">
        <v>437</v>
      </c>
      <c r="X34" s="172" t="s">
        <v>438</v>
      </c>
      <c r="Y34" s="6">
        <f>Y23+Y29</f>
        <v>949</v>
      </c>
      <c r="Z34" s="5">
        <f>Z23+Z29</f>
        <v>0</v>
      </c>
      <c r="AA34" s="6">
        <f>AA23+AA29</f>
        <v>192541</v>
      </c>
      <c r="AB34" s="6">
        <f>AB23+AB29</f>
        <v>12613</v>
      </c>
      <c r="AC34" s="6">
        <f>AC23+AC29</f>
        <v>27445</v>
      </c>
      <c r="AD34" s="6">
        <f>AD23+AD29+AD32</f>
        <v>-21851</v>
      </c>
      <c r="AE34" s="6">
        <f>AE23+AE29+AE32</f>
        <v>211697</v>
      </c>
      <c r="AG34" s="172" t="s">
        <v>439</v>
      </c>
      <c r="AH34" s="172" t="s">
        <v>440</v>
      </c>
      <c r="AI34" s="6">
        <f>AI23+AI29</f>
        <v>949</v>
      </c>
      <c r="AJ34" s="5">
        <f>AJ23+AJ29</f>
        <v>0</v>
      </c>
      <c r="AK34" s="6">
        <f>AK23+AK29</f>
        <v>192541</v>
      </c>
      <c r="AL34" s="6">
        <f>AL23+AL29</f>
        <v>12613</v>
      </c>
      <c r="AM34" s="6">
        <f>AM23+AM29</f>
        <v>27445</v>
      </c>
      <c r="AN34" s="6">
        <f>AN23+AN29+AN32</f>
        <v>-28638</v>
      </c>
      <c r="AO34" s="15">
        <f>AO23+AO29+AO32</f>
        <v>204910</v>
      </c>
      <c r="AQ34" s="172" t="s">
        <v>441</v>
      </c>
      <c r="AR34" s="172" t="s">
        <v>434</v>
      </c>
      <c r="AS34" s="6">
        <f>AS23+AS29</f>
        <v>949</v>
      </c>
      <c r="AT34" s="5">
        <f>AT23+AT29</f>
        <v>0</v>
      </c>
      <c r="AU34" s="6">
        <f>AU23+AU29</f>
        <v>192541</v>
      </c>
      <c r="AV34" s="6">
        <f>AV23+AV29</f>
        <v>12613</v>
      </c>
      <c r="AW34" s="6">
        <f>AW23+AW29</f>
        <v>47651</v>
      </c>
      <c r="AX34" s="6">
        <f>AX23+AX29+AX32</f>
        <v>-30247</v>
      </c>
      <c r="AY34" s="6">
        <f>AY23+AY29+AY32</f>
        <v>223507</v>
      </c>
    </row>
    <row r="35" spans="2:51">
      <c r="B35" s="7"/>
      <c r="C35" s="7"/>
      <c r="D35" s="10"/>
    </row>
    <row r="36" spans="2:51" ht="15.6">
      <c r="B36" s="35" t="s">
        <v>365</v>
      </c>
      <c r="C36" s="36"/>
      <c r="D36" s="155"/>
      <c r="E36" s="156"/>
      <c r="F36" s="156"/>
      <c r="G36" s="156"/>
      <c r="H36" s="156"/>
      <c r="I36" s="156"/>
      <c r="J36" s="156"/>
      <c r="M36" s="158" t="s">
        <v>268</v>
      </c>
      <c r="N36" s="158"/>
      <c r="O36" s="159"/>
      <c r="P36" s="159"/>
      <c r="Q36" s="159"/>
      <c r="R36" s="159"/>
      <c r="S36" s="159"/>
      <c r="T36" s="159"/>
      <c r="U36" s="175" t="str">
        <f>M36</f>
        <v>Q1</v>
      </c>
      <c r="W36" s="157" t="s">
        <v>269</v>
      </c>
      <c r="X36" s="157"/>
      <c r="Y36" s="156"/>
      <c r="Z36" s="156"/>
      <c r="AA36" s="156"/>
      <c r="AB36" s="156"/>
      <c r="AC36" s="156"/>
      <c r="AD36" s="156"/>
      <c r="AE36" s="175" t="str">
        <f>W36</f>
        <v>Q2</v>
      </c>
      <c r="AG36" s="157" t="s">
        <v>270</v>
      </c>
      <c r="AH36" s="157"/>
      <c r="AI36" s="156"/>
      <c r="AJ36" s="156"/>
      <c r="AK36" s="156"/>
      <c r="AL36" s="156"/>
      <c r="AM36" s="156"/>
      <c r="AN36" s="156"/>
      <c r="AO36" s="175" t="str">
        <f>AG36</f>
        <v>Q3</v>
      </c>
      <c r="AQ36" s="157" t="s">
        <v>271</v>
      </c>
      <c r="AR36" s="157"/>
      <c r="AS36" s="156"/>
      <c r="AT36" s="156"/>
      <c r="AU36" s="156"/>
      <c r="AV36" s="156"/>
      <c r="AW36" s="156"/>
      <c r="AX36" s="156"/>
      <c r="AY36" s="175" t="str">
        <f>AQ36</f>
        <v>Q4</v>
      </c>
    </row>
    <row r="37" spans="2:51" s="14" customFormat="1" ht="82.8">
      <c r="B37" s="154" t="s">
        <v>387</v>
      </c>
      <c r="C37" s="154"/>
      <c r="D37" s="16" t="s">
        <v>17</v>
      </c>
      <c r="E37" s="16" t="s">
        <v>18</v>
      </c>
      <c r="F37" s="16" t="s">
        <v>19</v>
      </c>
      <c r="G37" s="16" t="s">
        <v>169</v>
      </c>
      <c r="H37" s="16" t="s">
        <v>21</v>
      </c>
      <c r="I37" s="16" t="s">
        <v>233</v>
      </c>
      <c r="J37" s="17" t="s">
        <v>171</v>
      </c>
      <c r="M37" s="154" t="s">
        <v>369</v>
      </c>
      <c r="N37" s="154"/>
      <c r="O37" s="16" t="s">
        <v>17</v>
      </c>
      <c r="P37" s="16" t="s">
        <v>18</v>
      </c>
      <c r="Q37" s="16" t="s">
        <v>19</v>
      </c>
      <c r="R37" s="16" t="s">
        <v>169</v>
      </c>
      <c r="S37" s="16" t="s">
        <v>21</v>
      </c>
      <c r="T37" s="16" t="s">
        <v>233</v>
      </c>
      <c r="U37" s="160" t="s">
        <v>171</v>
      </c>
      <c r="V37"/>
      <c r="W37" s="154" t="s">
        <v>404</v>
      </c>
      <c r="X37" s="154"/>
      <c r="Y37" s="16" t="s">
        <v>17</v>
      </c>
      <c r="Z37" s="16" t="s">
        <v>18</v>
      </c>
      <c r="AA37" s="16" t="s">
        <v>19</v>
      </c>
      <c r="AB37" s="16" t="s">
        <v>169</v>
      </c>
      <c r="AC37" s="16" t="s">
        <v>21</v>
      </c>
      <c r="AD37" s="16" t="s">
        <v>233</v>
      </c>
      <c r="AE37" s="160" t="s">
        <v>171</v>
      </c>
      <c r="AF37"/>
      <c r="AG37" s="154" t="s">
        <v>370</v>
      </c>
      <c r="AH37" s="154"/>
      <c r="AI37" s="16" t="s">
        <v>17</v>
      </c>
      <c r="AJ37" s="16" t="s">
        <v>18</v>
      </c>
      <c r="AK37" s="16" t="s">
        <v>19</v>
      </c>
      <c r="AL37" s="16" t="s">
        <v>169</v>
      </c>
      <c r="AM37" s="16" t="s">
        <v>21</v>
      </c>
      <c r="AN37" s="16" t="s">
        <v>233</v>
      </c>
      <c r="AO37" s="160" t="s">
        <v>171</v>
      </c>
      <c r="AP37"/>
      <c r="AQ37" s="154" t="s">
        <v>371</v>
      </c>
      <c r="AR37" s="154"/>
      <c r="AS37" s="16" t="s">
        <v>17</v>
      </c>
      <c r="AT37" s="16" t="s">
        <v>18</v>
      </c>
      <c r="AU37" s="16" t="s">
        <v>19</v>
      </c>
      <c r="AV37" s="16" t="s">
        <v>169</v>
      </c>
      <c r="AW37" s="16" t="s">
        <v>21</v>
      </c>
      <c r="AX37" s="16" t="s">
        <v>233</v>
      </c>
      <c r="AY37" s="160" t="s">
        <v>171</v>
      </c>
    </row>
    <row r="38" spans="2:51" s="14" customFormat="1" ht="55.2">
      <c r="B38" s="154" t="s">
        <v>388</v>
      </c>
      <c r="C38" s="154"/>
      <c r="D38" s="16" t="s">
        <v>144</v>
      </c>
      <c r="E38" s="16" t="s">
        <v>234</v>
      </c>
      <c r="F38" s="16" t="s">
        <v>189</v>
      </c>
      <c r="G38" s="16" t="s">
        <v>190</v>
      </c>
      <c r="H38" s="16" t="s">
        <v>145</v>
      </c>
      <c r="I38" s="16" t="s">
        <v>191</v>
      </c>
      <c r="J38" s="17" t="s">
        <v>235</v>
      </c>
      <c r="M38" s="154" t="s">
        <v>372</v>
      </c>
      <c r="N38" s="154"/>
      <c r="O38" s="16" t="s">
        <v>144</v>
      </c>
      <c r="P38" s="16" t="s">
        <v>234</v>
      </c>
      <c r="Q38" s="16" t="s">
        <v>189</v>
      </c>
      <c r="R38" s="16" t="s">
        <v>190</v>
      </c>
      <c r="S38" s="16" t="s">
        <v>145</v>
      </c>
      <c r="T38" s="16" t="s">
        <v>191</v>
      </c>
      <c r="U38" s="160" t="s">
        <v>235</v>
      </c>
      <c r="V38"/>
      <c r="W38" s="154" t="s">
        <v>405</v>
      </c>
      <c r="X38" s="154"/>
      <c r="Y38" s="16" t="s">
        <v>144</v>
      </c>
      <c r="Z38" s="16" t="s">
        <v>234</v>
      </c>
      <c r="AA38" s="16" t="s">
        <v>189</v>
      </c>
      <c r="AB38" s="16" t="s">
        <v>190</v>
      </c>
      <c r="AC38" s="16" t="s">
        <v>145</v>
      </c>
      <c r="AD38" s="16" t="s">
        <v>191</v>
      </c>
      <c r="AE38" s="160" t="s">
        <v>235</v>
      </c>
      <c r="AF38"/>
      <c r="AG38" s="154" t="s">
        <v>373</v>
      </c>
      <c r="AH38" s="154"/>
      <c r="AI38" s="16" t="s">
        <v>144</v>
      </c>
      <c r="AJ38" s="16" t="s">
        <v>234</v>
      </c>
      <c r="AK38" s="16" t="s">
        <v>189</v>
      </c>
      <c r="AL38" s="16" t="s">
        <v>190</v>
      </c>
      <c r="AM38" s="16" t="s">
        <v>145</v>
      </c>
      <c r="AN38" s="16" t="s">
        <v>191</v>
      </c>
      <c r="AO38" s="160" t="s">
        <v>235</v>
      </c>
      <c r="AP38"/>
      <c r="AQ38" s="154" t="s">
        <v>374</v>
      </c>
      <c r="AR38" s="154"/>
      <c r="AS38" s="16" t="s">
        <v>144</v>
      </c>
      <c r="AT38" s="16" t="s">
        <v>234</v>
      </c>
      <c r="AU38" s="16" t="s">
        <v>189</v>
      </c>
      <c r="AV38" s="16" t="s">
        <v>190</v>
      </c>
      <c r="AW38" s="16" t="s">
        <v>145</v>
      </c>
      <c r="AX38" s="16" t="s">
        <v>191</v>
      </c>
      <c r="AY38" s="160" t="s">
        <v>235</v>
      </c>
    </row>
    <row r="39" spans="2:51" s="2" customFormat="1">
      <c r="B39" s="21" t="s">
        <v>366</v>
      </c>
      <c r="C39" s="21" t="s">
        <v>367</v>
      </c>
      <c r="D39" s="22">
        <v>875.44999999999993</v>
      </c>
      <c r="E39" s="23">
        <v>0</v>
      </c>
      <c r="F39" s="22">
        <v>152115</v>
      </c>
      <c r="G39" s="22">
        <v>11129</v>
      </c>
      <c r="H39" s="22">
        <v>2514</v>
      </c>
      <c r="I39" s="22">
        <v>481</v>
      </c>
      <c r="J39" s="24">
        <f>SUM(D39:I39)</f>
        <v>167114.45000000001</v>
      </c>
      <c r="M39" s="161" t="s">
        <v>375</v>
      </c>
      <c r="N39" s="161" t="s">
        <v>367</v>
      </c>
      <c r="O39" s="22">
        <v>875.44999999999993</v>
      </c>
      <c r="P39" s="23">
        <v>0</v>
      </c>
      <c r="Q39" s="22">
        <v>152115</v>
      </c>
      <c r="R39" s="22">
        <v>11129</v>
      </c>
      <c r="S39" s="22">
        <v>2514</v>
      </c>
      <c r="T39" s="22">
        <v>481</v>
      </c>
      <c r="U39" s="24">
        <f t="shared" ref="U39:U50" si="40">SUM(O39:T39)</f>
        <v>167114.45000000001</v>
      </c>
      <c r="V39"/>
      <c r="W39" s="161" t="s">
        <v>376</v>
      </c>
      <c r="X39" s="161" t="s">
        <v>377</v>
      </c>
      <c r="Y39" s="22">
        <f>O50</f>
        <v>875.44999999999993</v>
      </c>
      <c r="Z39" s="22">
        <f t="shared" ref="Z39:AD39" si="41">P50</f>
        <v>0</v>
      </c>
      <c r="AA39" s="22">
        <f t="shared" si="41"/>
        <v>152115</v>
      </c>
      <c r="AB39" s="22">
        <f t="shared" si="41"/>
        <v>11129</v>
      </c>
      <c r="AC39" s="22">
        <f t="shared" si="41"/>
        <v>2514</v>
      </c>
      <c r="AD39" s="22">
        <f t="shared" si="41"/>
        <v>3913</v>
      </c>
      <c r="AE39" s="24">
        <f>SUM(Y39:AD39)</f>
        <v>170546.45</v>
      </c>
      <c r="AF39"/>
      <c r="AG39" s="161" t="s">
        <v>378</v>
      </c>
      <c r="AH39" s="161" t="s">
        <v>379</v>
      </c>
      <c r="AI39" s="22">
        <v>892.44999999999993</v>
      </c>
      <c r="AJ39" s="23">
        <v>0</v>
      </c>
      <c r="AK39" s="22">
        <v>163998</v>
      </c>
      <c r="AL39" s="22">
        <v>12406</v>
      </c>
      <c r="AM39" s="22">
        <v>6391</v>
      </c>
      <c r="AN39" s="22">
        <v>14863</v>
      </c>
      <c r="AO39" s="24">
        <v>198549</v>
      </c>
      <c r="AP39"/>
      <c r="AQ39" s="161" t="s">
        <v>380</v>
      </c>
      <c r="AR39" s="161" t="s">
        <v>381</v>
      </c>
      <c r="AS39" s="22">
        <v>899</v>
      </c>
      <c r="AT39" s="22">
        <v>0</v>
      </c>
      <c r="AU39" s="22">
        <v>163998</v>
      </c>
      <c r="AV39" s="22">
        <v>12854</v>
      </c>
      <c r="AW39" s="22">
        <v>5542</v>
      </c>
      <c r="AX39" s="22">
        <v>6606</v>
      </c>
      <c r="AY39" s="24">
        <v>189898</v>
      </c>
    </row>
    <row r="40" spans="2:51" s="2" customFormat="1" ht="7.2" customHeight="1">
      <c r="B40" s="18"/>
      <c r="C40" s="18"/>
      <c r="D40" s="19"/>
      <c r="E40" s="19"/>
      <c r="F40" s="19"/>
      <c r="G40" s="19"/>
      <c r="H40" s="19"/>
      <c r="I40" s="19"/>
      <c r="J40" s="20"/>
      <c r="M40" s="165"/>
      <c r="N40" s="165"/>
      <c r="O40" s="19"/>
      <c r="P40" s="19"/>
      <c r="Q40" s="19"/>
      <c r="R40" s="19"/>
      <c r="S40" s="19"/>
      <c r="T40" s="19"/>
      <c r="U40" s="20"/>
      <c r="V40"/>
      <c r="W40" s="165"/>
      <c r="X40" s="165"/>
      <c r="Y40" s="19"/>
      <c r="Z40" s="19"/>
      <c r="AA40" s="19"/>
      <c r="AB40" s="19"/>
      <c r="AC40" s="19"/>
      <c r="AD40" s="19"/>
      <c r="AE40" s="20"/>
      <c r="AF40"/>
      <c r="AG40" s="165"/>
      <c r="AH40" s="165"/>
      <c r="AI40" s="19"/>
      <c r="AJ40" s="19"/>
      <c r="AK40" s="19"/>
      <c r="AL40" s="19"/>
      <c r="AM40" s="19"/>
      <c r="AN40" s="19"/>
      <c r="AO40" s="20"/>
      <c r="AP40"/>
      <c r="AQ40" s="165"/>
      <c r="AR40" s="165"/>
      <c r="AS40" s="19"/>
      <c r="AT40" s="19"/>
      <c r="AU40" s="19"/>
      <c r="AV40" s="19"/>
      <c r="AW40" s="19"/>
      <c r="AX40" s="19"/>
      <c r="AY40" s="20"/>
    </row>
    <row r="41" spans="2:51" s="2" customFormat="1">
      <c r="B41" s="18" t="s">
        <v>164</v>
      </c>
      <c r="C41" s="18" t="s">
        <v>237</v>
      </c>
      <c r="D41" s="27">
        <v>74</v>
      </c>
      <c r="E41" s="27"/>
      <c r="F41" s="27">
        <v>40426</v>
      </c>
      <c r="G41" s="27"/>
      <c r="H41" s="27"/>
      <c r="I41" s="27"/>
      <c r="J41" s="28">
        <f>SUM(D41:I41)</f>
        <v>40500</v>
      </c>
      <c r="M41" s="165" t="s">
        <v>164</v>
      </c>
      <c r="N41" s="165" t="s">
        <v>237</v>
      </c>
      <c r="O41" s="27"/>
      <c r="P41" s="27"/>
      <c r="Q41" s="27"/>
      <c r="R41" s="27"/>
      <c r="S41" s="27"/>
      <c r="T41" s="27"/>
      <c r="U41" s="28">
        <f t="shared" si="40"/>
        <v>0</v>
      </c>
      <c r="V41"/>
      <c r="W41" s="165" t="s">
        <v>164</v>
      </c>
      <c r="X41" s="165" t="s">
        <v>237</v>
      </c>
      <c r="Y41" s="27">
        <v>17</v>
      </c>
      <c r="Z41" s="27">
        <v>0</v>
      </c>
      <c r="AA41" s="27">
        <v>11883</v>
      </c>
      <c r="AB41" s="27">
        <v>0</v>
      </c>
      <c r="AC41" s="27">
        <v>0</v>
      </c>
      <c r="AD41" s="27">
        <v>0</v>
      </c>
      <c r="AE41" s="28">
        <f>SUM(Y41:AD41)</f>
        <v>11900</v>
      </c>
      <c r="AF41"/>
      <c r="AG41" s="165" t="s">
        <v>164</v>
      </c>
      <c r="AH41" s="165" t="s">
        <v>237</v>
      </c>
      <c r="AI41" s="27">
        <v>7</v>
      </c>
      <c r="AJ41" s="27"/>
      <c r="AK41" s="27">
        <v>0</v>
      </c>
      <c r="AL41" s="27"/>
      <c r="AM41" s="27"/>
      <c r="AN41" s="27"/>
      <c r="AO41" s="28">
        <v>7</v>
      </c>
      <c r="AP41"/>
      <c r="AQ41" s="165" t="s">
        <v>164</v>
      </c>
      <c r="AR41" s="165" t="s">
        <v>237</v>
      </c>
      <c r="AS41" s="27">
        <v>50</v>
      </c>
      <c r="AT41" s="27">
        <v>0</v>
      </c>
      <c r="AU41" s="27">
        <v>28543</v>
      </c>
      <c r="AV41" s="27">
        <v>0</v>
      </c>
      <c r="AW41" s="27">
        <v>0</v>
      </c>
      <c r="AX41" s="27"/>
      <c r="AY41" s="28">
        <v>28593</v>
      </c>
    </row>
    <row r="42" spans="2:51" s="2" customFormat="1">
      <c r="B42" s="18" t="s">
        <v>165</v>
      </c>
      <c r="C42" s="18" t="s">
        <v>238</v>
      </c>
      <c r="D42" s="27"/>
      <c r="E42" s="27"/>
      <c r="F42" s="27"/>
      <c r="G42" s="27">
        <v>1484</v>
      </c>
      <c r="H42" s="27"/>
      <c r="I42" s="27"/>
      <c r="J42" s="28">
        <f>SUM(D42:I42)</f>
        <v>1484</v>
      </c>
      <c r="M42" s="165" t="s">
        <v>165</v>
      </c>
      <c r="N42" s="165" t="s">
        <v>238</v>
      </c>
      <c r="O42" s="27"/>
      <c r="P42" s="27"/>
      <c r="Q42" s="27"/>
      <c r="R42" s="27">
        <v>0</v>
      </c>
      <c r="S42" s="27"/>
      <c r="T42" s="27"/>
      <c r="U42" s="28">
        <f t="shared" si="40"/>
        <v>0</v>
      </c>
      <c r="V42"/>
      <c r="W42" s="165" t="s">
        <v>165</v>
      </c>
      <c r="X42" s="165" t="s">
        <v>238</v>
      </c>
      <c r="Y42" s="27">
        <v>0</v>
      </c>
      <c r="Z42" s="27">
        <v>0</v>
      </c>
      <c r="AA42" s="27">
        <v>0</v>
      </c>
      <c r="AB42" s="27">
        <v>1096</v>
      </c>
      <c r="AC42" s="27">
        <v>0</v>
      </c>
      <c r="AD42" s="27">
        <v>0</v>
      </c>
      <c r="AE42" s="28">
        <f>SUM(Y42:AD42)</f>
        <v>1096</v>
      </c>
      <c r="AF42"/>
      <c r="AG42" s="165" t="s">
        <v>165</v>
      </c>
      <c r="AH42" s="165" t="s">
        <v>238</v>
      </c>
      <c r="AI42" s="27"/>
      <c r="AJ42" s="27"/>
      <c r="AK42" s="27"/>
      <c r="AL42" s="27">
        <v>448</v>
      </c>
      <c r="AM42" s="27"/>
      <c r="AN42" s="27"/>
      <c r="AO42" s="28">
        <v>448</v>
      </c>
      <c r="AP42"/>
      <c r="AQ42" s="165" t="s">
        <v>165</v>
      </c>
      <c r="AR42" s="165" t="s">
        <v>238</v>
      </c>
      <c r="AS42" s="27">
        <v>0</v>
      </c>
      <c r="AT42" s="27">
        <v>0</v>
      </c>
      <c r="AU42" s="27">
        <v>0</v>
      </c>
      <c r="AV42" s="27">
        <v>-241</v>
      </c>
      <c r="AW42" s="27"/>
      <c r="AX42" s="27"/>
      <c r="AY42" s="28">
        <v>-241</v>
      </c>
    </row>
    <row r="43" spans="2:51" s="2" customFormat="1">
      <c r="B43" s="18" t="s">
        <v>396</v>
      </c>
      <c r="C43" s="18" t="s">
        <v>397</v>
      </c>
      <c r="D43" s="27"/>
      <c r="E43" s="27"/>
      <c r="F43" s="27"/>
      <c r="G43" s="27"/>
      <c r="H43" s="27">
        <v>4244</v>
      </c>
      <c r="I43" s="27"/>
      <c r="J43" s="28">
        <f>SUM(D43:I43)</f>
        <v>4244</v>
      </c>
      <c r="M43" s="165" t="s">
        <v>396</v>
      </c>
      <c r="N43" s="165" t="s">
        <v>397</v>
      </c>
      <c r="O43" s="27"/>
      <c r="P43" s="27"/>
      <c r="Q43" s="27"/>
      <c r="R43" s="27"/>
      <c r="S43" s="27"/>
      <c r="T43" s="27"/>
      <c r="U43" s="28"/>
      <c r="V43"/>
      <c r="W43" s="165" t="s">
        <v>396</v>
      </c>
      <c r="X43" s="165" t="s">
        <v>397</v>
      </c>
      <c r="Y43" s="27">
        <v>0</v>
      </c>
      <c r="Z43" s="27">
        <v>0</v>
      </c>
      <c r="AA43" s="27">
        <v>0</v>
      </c>
      <c r="AB43" s="27">
        <v>0</v>
      </c>
      <c r="AC43" s="27">
        <v>4244</v>
      </c>
      <c r="AD43" s="27">
        <v>0</v>
      </c>
      <c r="AE43" s="28">
        <f>SUM(Y43:AD43)</f>
        <v>4244</v>
      </c>
      <c r="AF43"/>
      <c r="AG43" s="165" t="s">
        <v>396</v>
      </c>
      <c r="AH43" s="165" t="s">
        <v>397</v>
      </c>
      <c r="AI43" s="27"/>
      <c r="AJ43" s="27"/>
      <c r="AK43" s="27"/>
      <c r="AL43" s="27"/>
      <c r="AM43" s="27">
        <v>-849</v>
      </c>
      <c r="AN43" s="27"/>
      <c r="AO43" s="28">
        <v>-849</v>
      </c>
      <c r="AP43"/>
      <c r="AQ43" s="165" t="s">
        <v>396</v>
      </c>
      <c r="AR43" s="165" t="s">
        <v>397</v>
      </c>
      <c r="AS43" s="27">
        <v>0</v>
      </c>
      <c r="AT43" s="27">
        <v>0</v>
      </c>
      <c r="AU43" s="27">
        <v>0</v>
      </c>
      <c r="AV43" s="27">
        <v>0</v>
      </c>
      <c r="AW43" s="27">
        <v>1217</v>
      </c>
      <c r="AX43" s="27"/>
      <c r="AY43" s="28">
        <v>1217</v>
      </c>
    </row>
    <row r="44" spans="2:51" s="2" customFormat="1">
      <c r="B44" s="18" t="s">
        <v>166</v>
      </c>
      <c r="C44" s="18" t="s">
        <v>239</v>
      </c>
      <c r="D44" s="27"/>
      <c r="E44" s="27"/>
      <c r="F44" s="27"/>
      <c r="G44" s="27"/>
      <c r="H44" s="27">
        <v>481</v>
      </c>
      <c r="I44" s="27">
        <v>-481</v>
      </c>
      <c r="J44" s="28">
        <f>SUM(D44:I44)</f>
        <v>0</v>
      </c>
      <c r="M44" s="165" t="s">
        <v>166</v>
      </c>
      <c r="N44" s="165" t="s">
        <v>239</v>
      </c>
      <c r="O44" s="27"/>
      <c r="P44" s="27"/>
      <c r="Q44" s="27"/>
      <c r="R44" s="27"/>
      <c r="S44" s="27"/>
      <c r="T44" s="27"/>
      <c r="U44" s="28">
        <f t="shared" si="40"/>
        <v>0</v>
      </c>
      <c r="V44"/>
      <c r="W44" s="165" t="s">
        <v>166</v>
      </c>
      <c r="X44" s="165" t="s">
        <v>239</v>
      </c>
      <c r="Y44" s="27">
        <v>0</v>
      </c>
      <c r="Z44" s="27">
        <v>0</v>
      </c>
      <c r="AA44" s="27">
        <v>0</v>
      </c>
      <c r="AB44" s="27">
        <v>0</v>
      </c>
      <c r="AC44" s="27">
        <v>481</v>
      </c>
      <c r="AD44" s="27">
        <v>-481</v>
      </c>
      <c r="AE44" s="28">
        <f>SUM(Y44:AD44)</f>
        <v>0</v>
      </c>
      <c r="AF44"/>
      <c r="AG44" s="165" t="s">
        <v>166</v>
      </c>
      <c r="AH44" s="165" t="s">
        <v>239</v>
      </c>
      <c r="AI44" s="27"/>
      <c r="AJ44" s="27"/>
      <c r="AK44" s="27"/>
      <c r="AL44" s="27"/>
      <c r="AM44" s="27">
        <v>0</v>
      </c>
      <c r="AN44" s="27">
        <v>0</v>
      </c>
      <c r="AO44" s="28">
        <v>0</v>
      </c>
      <c r="AP44"/>
      <c r="AQ44" s="165" t="s">
        <v>166</v>
      </c>
      <c r="AR44" s="165" t="s">
        <v>239</v>
      </c>
      <c r="AS44" s="27">
        <v>0</v>
      </c>
      <c r="AT44" s="27">
        <v>0</v>
      </c>
      <c r="AU44" s="27">
        <v>0</v>
      </c>
      <c r="AV44" s="27">
        <v>0</v>
      </c>
      <c r="AW44" s="27">
        <v>481</v>
      </c>
      <c r="AX44" s="27">
        <v>0</v>
      </c>
      <c r="AY44" s="28">
        <v>481</v>
      </c>
    </row>
    <row r="45" spans="2:51" s="2" customFormat="1">
      <c r="B45" s="21" t="s">
        <v>167</v>
      </c>
      <c r="C45" s="21" t="s">
        <v>240</v>
      </c>
      <c r="D45" s="22">
        <f t="shared" ref="D45:I45" si="42">SUM(D41:D44)</f>
        <v>74</v>
      </c>
      <c r="E45" s="23">
        <f t="shared" si="42"/>
        <v>0</v>
      </c>
      <c r="F45" s="22">
        <f t="shared" si="42"/>
        <v>40426</v>
      </c>
      <c r="G45" s="22">
        <f t="shared" si="42"/>
        <v>1484</v>
      </c>
      <c r="H45" s="22">
        <f t="shared" si="42"/>
        <v>4725</v>
      </c>
      <c r="I45" s="22">
        <f t="shared" si="42"/>
        <v>-481</v>
      </c>
      <c r="J45" s="24">
        <f>SUM(J41:J44)</f>
        <v>46228</v>
      </c>
      <c r="M45" s="161" t="s">
        <v>167</v>
      </c>
      <c r="N45" s="161" t="s">
        <v>240</v>
      </c>
      <c r="O45" s="22">
        <f t="shared" ref="O45" si="43">SUM(O41:O44)</f>
        <v>0</v>
      </c>
      <c r="P45" s="23">
        <f t="shared" ref="P45" si="44">SUM(P41:P44)</f>
        <v>0</v>
      </c>
      <c r="Q45" s="22">
        <f t="shared" ref="Q45" si="45">SUM(Q41:Q44)</f>
        <v>0</v>
      </c>
      <c r="R45" s="22">
        <f t="shared" ref="R45" si="46">SUM(R41:R44)</f>
        <v>0</v>
      </c>
      <c r="S45" s="22">
        <f>SUM(S41:S44)</f>
        <v>0</v>
      </c>
      <c r="T45" s="22">
        <f t="shared" ref="T45" si="47">SUM(T41:T44)</f>
        <v>0</v>
      </c>
      <c r="U45" s="24">
        <f t="shared" si="40"/>
        <v>0</v>
      </c>
      <c r="V45"/>
      <c r="W45" s="161" t="s">
        <v>167</v>
      </c>
      <c r="X45" s="161" t="s">
        <v>240</v>
      </c>
      <c r="Y45" s="22">
        <f t="shared" ref="Y45:AB45" si="48">SUM(Y41:Y44)</f>
        <v>17</v>
      </c>
      <c r="Z45" s="23">
        <f t="shared" si="48"/>
        <v>0</v>
      </c>
      <c r="AA45" s="22">
        <f t="shared" si="48"/>
        <v>11883</v>
      </c>
      <c r="AB45" s="22">
        <f t="shared" si="48"/>
        <v>1096</v>
      </c>
      <c r="AC45" s="22">
        <f>SUM(AC41:AC44)</f>
        <v>4725</v>
      </c>
      <c r="AD45" s="22">
        <f t="shared" ref="AD45" si="49">SUM(AD41:AD44)</f>
        <v>-481</v>
      </c>
      <c r="AE45" s="24">
        <f>SUM(AE41:AE44)</f>
        <v>17240</v>
      </c>
      <c r="AF45"/>
      <c r="AG45" s="161" t="s">
        <v>167</v>
      </c>
      <c r="AH45" s="161" t="s">
        <v>240</v>
      </c>
      <c r="AI45" s="22">
        <v>7</v>
      </c>
      <c r="AJ45" s="23"/>
      <c r="AK45" s="22">
        <v>0</v>
      </c>
      <c r="AL45" s="22">
        <v>448</v>
      </c>
      <c r="AM45" s="22">
        <v>-849</v>
      </c>
      <c r="AN45" s="22">
        <v>0</v>
      </c>
      <c r="AO45" s="24">
        <v>-394</v>
      </c>
      <c r="AP45"/>
      <c r="AQ45" s="161" t="s">
        <v>167</v>
      </c>
      <c r="AR45" s="161" t="s">
        <v>240</v>
      </c>
      <c r="AS45" s="22">
        <v>50</v>
      </c>
      <c r="AT45" s="23">
        <v>0</v>
      </c>
      <c r="AU45" s="22">
        <v>28543</v>
      </c>
      <c r="AV45" s="22">
        <v>-241</v>
      </c>
      <c r="AW45" s="22">
        <v>1698</v>
      </c>
      <c r="AX45" s="22">
        <v>0</v>
      </c>
      <c r="AY45" s="24">
        <v>30050</v>
      </c>
    </row>
    <row r="46" spans="2:51" s="2" customFormat="1">
      <c r="B46" s="18"/>
      <c r="C46" s="18"/>
      <c r="D46" s="19"/>
      <c r="E46" s="19"/>
      <c r="F46" s="19"/>
      <c r="G46" s="19"/>
      <c r="H46" s="19"/>
      <c r="I46" s="19"/>
      <c r="J46" s="20"/>
      <c r="M46" s="165"/>
      <c r="N46" s="165"/>
      <c r="O46" s="19"/>
      <c r="P46" s="19"/>
      <c r="Q46" s="19"/>
      <c r="R46" s="19"/>
      <c r="S46" s="19"/>
      <c r="T46" s="19"/>
      <c r="U46" s="20">
        <f t="shared" si="40"/>
        <v>0</v>
      </c>
      <c r="V46"/>
      <c r="W46" s="165"/>
      <c r="X46" s="165"/>
      <c r="Y46" s="19"/>
      <c r="Z46" s="19"/>
      <c r="AA46" s="19"/>
      <c r="AB46" s="19"/>
      <c r="AC46" s="19"/>
      <c r="AD46" s="19"/>
      <c r="AE46" s="20"/>
      <c r="AF46"/>
      <c r="AG46" s="165"/>
      <c r="AH46" s="165"/>
      <c r="AI46" s="19"/>
      <c r="AJ46" s="19"/>
      <c r="AK46" s="19"/>
      <c r="AL46" s="19"/>
      <c r="AM46" s="19"/>
      <c r="AN46" s="19"/>
      <c r="AO46" s="20"/>
      <c r="AP46"/>
      <c r="AQ46" s="165"/>
      <c r="AR46" s="165"/>
      <c r="AS46" s="19"/>
      <c r="AT46" s="19"/>
      <c r="AU46" s="19"/>
      <c r="AV46" s="19"/>
      <c r="AW46" s="19"/>
      <c r="AX46" s="19"/>
      <c r="AY46" s="20"/>
    </row>
    <row r="47" spans="2:51" s="2" customFormat="1">
      <c r="B47" s="18" t="s">
        <v>479</v>
      </c>
      <c r="C47" s="18" t="s">
        <v>110</v>
      </c>
      <c r="D47" s="25"/>
      <c r="E47" s="25"/>
      <c r="F47" s="25"/>
      <c r="G47" s="25"/>
      <c r="H47" s="25"/>
      <c r="I47" s="27">
        <v>20206</v>
      </c>
      <c r="J47" s="28">
        <f>SUM(D47:I47)</f>
        <v>20206</v>
      </c>
      <c r="M47" s="165" t="s">
        <v>333</v>
      </c>
      <c r="N47" s="165" t="s">
        <v>110</v>
      </c>
      <c r="O47" s="25"/>
      <c r="P47" s="25"/>
      <c r="Q47" s="25"/>
      <c r="R47" s="25"/>
      <c r="S47" s="25"/>
      <c r="T47" s="27">
        <v>3432</v>
      </c>
      <c r="U47" s="28">
        <f t="shared" si="40"/>
        <v>3432</v>
      </c>
      <c r="V47"/>
      <c r="W47" s="165" t="s">
        <v>333</v>
      </c>
      <c r="X47" s="165" t="s">
        <v>110</v>
      </c>
      <c r="Y47" s="25">
        <v>0</v>
      </c>
      <c r="Z47" s="25">
        <v>0</v>
      </c>
      <c r="AA47" s="25">
        <v>0</v>
      </c>
      <c r="AB47" s="25">
        <v>0</v>
      </c>
      <c r="AC47" s="25">
        <v>0</v>
      </c>
      <c r="AD47" s="27">
        <v>11612</v>
      </c>
      <c r="AE47" s="28">
        <f>SUM(Y47:AD47)</f>
        <v>11612</v>
      </c>
      <c r="AF47"/>
      <c r="AG47" s="165" t="s">
        <v>333</v>
      </c>
      <c r="AH47" s="165" t="s">
        <v>110</v>
      </c>
      <c r="AI47" s="25"/>
      <c r="AJ47" s="25"/>
      <c r="AK47" s="25"/>
      <c r="AL47" s="25"/>
      <c r="AM47" s="25"/>
      <c r="AN47" s="27">
        <v>-8257</v>
      </c>
      <c r="AO47" s="28">
        <v>-8257</v>
      </c>
      <c r="AP47"/>
      <c r="AQ47" s="165" t="s">
        <v>333</v>
      </c>
      <c r="AR47" s="165" t="s">
        <v>110</v>
      </c>
      <c r="AS47" s="25"/>
      <c r="AT47" s="25"/>
      <c r="AU47" s="25"/>
      <c r="AV47" s="25"/>
      <c r="AW47" s="25"/>
      <c r="AX47" s="27">
        <v>13600</v>
      </c>
      <c r="AY47" s="28">
        <v>13600</v>
      </c>
    </row>
    <row r="48" spans="2:51" s="2" customFormat="1">
      <c r="B48" s="21" t="s">
        <v>168</v>
      </c>
      <c r="C48" s="21" t="s">
        <v>241</v>
      </c>
      <c r="D48" s="22"/>
      <c r="E48" s="23"/>
      <c r="F48" s="22"/>
      <c r="G48" s="22"/>
      <c r="H48" s="22"/>
      <c r="I48" s="22">
        <v>20206</v>
      </c>
      <c r="J48" s="24">
        <f>SUM(D48:I48)</f>
        <v>20206</v>
      </c>
      <c r="M48" s="161" t="s">
        <v>317</v>
      </c>
      <c r="N48" s="161" t="s">
        <v>241</v>
      </c>
      <c r="O48" s="22"/>
      <c r="P48" s="23"/>
      <c r="Q48" s="22"/>
      <c r="R48" s="22"/>
      <c r="S48" s="22"/>
      <c r="T48" s="22">
        <v>3432</v>
      </c>
      <c r="U48" s="24">
        <f t="shared" si="40"/>
        <v>3432</v>
      </c>
      <c r="V48"/>
      <c r="W48" s="161" t="s">
        <v>317</v>
      </c>
      <c r="X48" s="161" t="s">
        <v>241</v>
      </c>
      <c r="Y48" s="22">
        <v>0</v>
      </c>
      <c r="Z48" s="23">
        <v>0</v>
      </c>
      <c r="AA48" s="22">
        <v>0</v>
      </c>
      <c r="AB48" s="22">
        <v>0</v>
      </c>
      <c r="AC48" s="22">
        <v>0</v>
      </c>
      <c r="AD48" s="22">
        <v>11612</v>
      </c>
      <c r="AE48" s="24">
        <f>SUM(Y48:AD48)</f>
        <v>11612</v>
      </c>
      <c r="AF48"/>
      <c r="AG48" s="161" t="s">
        <v>317</v>
      </c>
      <c r="AH48" s="161" t="s">
        <v>241</v>
      </c>
      <c r="AI48" s="22"/>
      <c r="AJ48" s="23"/>
      <c r="AK48" s="22"/>
      <c r="AL48" s="22"/>
      <c r="AM48" s="22"/>
      <c r="AN48" s="22">
        <v>-8257</v>
      </c>
      <c r="AO48" s="24">
        <v>-8257</v>
      </c>
      <c r="AP48"/>
      <c r="AQ48" s="161" t="s">
        <v>317</v>
      </c>
      <c r="AR48" s="161" t="s">
        <v>241</v>
      </c>
      <c r="AS48" s="22"/>
      <c r="AT48" s="23"/>
      <c r="AU48" s="22"/>
      <c r="AV48" s="22"/>
      <c r="AW48" s="22"/>
      <c r="AX48" s="22">
        <v>13600</v>
      </c>
      <c r="AY48" s="24">
        <v>13600</v>
      </c>
    </row>
    <row r="49" spans="2:51" s="2" customFormat="1" ht="7.95" customHeight="1">
      <c r="B49" s="18"/>
      <c r="C49" s="18"/>
      <c r="D49" s="19"/>
      <c r="E49" s="19"/>
      <c r="F49" s="19"/>
      <c r="G49" s="19"/>
      <c r="H49" s="19"/>
      <c r="I49" s="19"/>
      <c r="J49" s="20"/>
      <c r="M49" s="165"/>
      <c r="N49" s="165"/>
      <c r="O49" s="19"/>
      <c r="P49" s="19"/>
      <c r="Q49" s="19"/>
      <c r="R49" s="19"/>
      <c r="S49" s="19"/>
      <c r="T49" s="19"/>
      <c r="U49" s="20"/>
      <c r="V49"/>
      <c r="W49" s="165"/>
      <c r="X49" s="165"/>
      <c r="Y49" s="19"/>
      <c r="Z49" s="19"/>
      <c r="AA49" s="19"/>
      <c r="AB49" s="19"/>
      <c r="AC49" s="19"/>
      <c r="AD49" s="19"/>
      <c r="AE49" s="20"/>
      <c r="AF49"/>
      <c r="AG49" s="165"/>
      <c r="AH49" s="165"/>
      <c r="AI49" s="19"/>
      <c r="AJ49" s="19"/>
      <c r="AK49" s="19"/>
      <c r="AL49" s="19"/>
      <c r="AM49" s="19"/>
      <c r="AN49" s="19"/>
      <c r="AO49" s="20"/>
      <c r="AP49"/>
      <c r="AQ49" s="165"/>
      <c r="AR49" s="165"/>
      <c r="AS49" s="19"/>
      <c r="AT49" s="19"/>
      <c r="AU49" s="19"/>
      <c r="AV49" s="19"/>
      <c r="AW49" s="19"/>
      <c r="AX49" s="19"/>
      <c r="AY49" s="20"/>
    </row>
    <row r="50" spans="2:51" ht="15.6">
      <c r="B50" s="5" t="s">
        <v>424</v>
      </c>
      <c r="C50" s="5" t="s">
        <v>386</v>
      </c>
      <c r="D50" s="6">
        <f>D39+D45</f>
        <v>949.44999999999993</v>
      </c>
      <c r="E50" s="5">
        <f>E39+E45</f>
        <v>0</v>
      </c>
      <c r="F50" s="6">
        <f>F39+F45</f>
        <v>192541</v>
      </c>
      <c r="G50" s="6">
        <f>G39+G45</f>
        <v>12613</v>
      </c>
      <c r="H50" s="6">
        <f>H39+H45</f>
        <v>7239</v>
      </c>
      <c r="I50" s="6">
        <f>I39+I45+I48</f>
        <v>20206</v>
      </c>
      <c r="J50" s="6">
        <f>J39+J45+J48</f>
        <v>233548.45</v>
      </c>
      <c r="M50" s="172" t="s">
        <v>382</v>
      </c>
      <c r="N50" s="172" t="s">
        <v>368</v>
      </c>
      <c r="O50" s="6">
        <f t="shared" ref="O50:T50" si="50">O39+O45+O48</f>
        <v>875.44999999999993</v>
      </c>
      <c r="P50" s="5">
        <f t="shared" si="50"/>
        <v>0</v>
      </c>
      <c r="Q50" s="6">
        <f t="shared" si="50"/>
        <v>152115</v>
      </c>
      <c r="R50" s="6">
        <f t="shared" si="50"/>
        <v>11129</v>
      </c>
      <c r="S50" s="6">
        <f t="shared" si="50"/>
        <v>2514</v>
      </c>
      <c r="T50" s="6">
        <f t="shared" si="50"/>
        <v>3913</v>
      </c>
      <c r="U50" s="15">
        <f t="shared" si="40"/>
        <v>170546.45</v>
      </c>
      <c r="W50" s="172" t="s">
        <v>403</v>
      </c>
      <c r="X50" s="172" t="s">
        <v>402</v>
      </c>
      <c r="Y50" s="6">
        <f>Y39+Y45</f>
        <v>892.44999999999993</v>
      </c>
      <c r="Z50" s="5">
        <f>Z39+Z45</f>
        <v>0</v>
      </c>
      <c r="AA50" s="6">
        <f>AA39+AA45</f>
        <v>163998</v>
      </c>
      <c r="AB50" s="6">
        <f>AB39+AB45</f>
        <v>12225</v>
      </c>
      <c r="AC50" s="6">
        <f>AC39+AC45</f>
        <v>7239</v>
      </c>
      <c r="AD50" s="6">
        <f>AD39+AD45+AD48</f>
        <v>15044</v>
      </c>
      <c r="AE50" s="6">
        <f>AE39+AE45+AE48</f>
        <v>199398.45</v>
      </c>
      <c r="AG50" s="172" t="s">
        <v>383</v>
      </c>
      <c r="AH50" s="172" t="s">
        <v>384</v>
      </c>
      <c r="AI50" s="6">
        <v>899</v>
      </c>
      <c r="AJ50" s="5">
        <v>0</v>
      </c>
      <c r="AK50" s="6">
        <v>163998</v>
      </c>
      <c r="AL50" s="6">
        <v>12854</v>
      </c>
      <c r="AM50" s="6">
        <v>5542</v>
      </c>
      <c r="AN50" s="6">
        <v>6606</v>
      </c>
      <c r="AO50" s="15">
        <f>AO39+AO45+AO48</f>
        <v>189898</v>
      </c>
      <c r="AQ50" s="172" t="s">
        <v>385</v>
      </c>
      <c r="AR50" s="172" t="s">
        <v>386</v>
      </c>
      <c r="AS50" s="6">
        <v>949.44999999999993</v>
      </c>
      <c r="AT50" s="5">
        <v>0</v>
      </c>
      <c r="AU50" s="6">
        <v>192541</v>
      </c>
      <c r="AV50" s="6">
        <v>12613</v>
      </c>
      <c r="AW50" s="6">
        <v>7240</v>
      </c>
      <c r="AX50" s="6">
        <v>20206</v>
      </c>
      <c r="AY50" s="15">
        <f>AY39+AY45+AY48</f>
        <v>233548</v>
      </c>
    </row>
    <row r="51" spans="2:51">
      <c r="B51" s="7"/>
      <c r="C51" s="7"/>
      <c r="D51" s="10"/>
      <c r="AE51" s="182">
        <v>0</v>
      </c>
      <c r="AL51" s="182"/>
      <c r="AM51" s="182"/>
      <c r="AN51" s="182"/>
      <c r="AO51" s="182"/>
      <c r="AU51" s="182"/>
      <c r="AW51" s="182"/>
      <c r="AX51" s="182"/>
      <c r="AY51" s="182"/>
    </row>
    <row r="52" spans="2:51" ht="15.6">
      <c r="B52" s="35" t="s">
        <v>267</v>
      </c>
      <c r="C52" s="36"/>
      <c r="D52" s="155"/>
      <c r="E52" s="156"/>
      <c r="F52" s="156"/>
      <c r="G52" s="156"/>
      <c r="H52" s="156"/>
      <c r="I52" s="156"/>
      <c r="J52" s="156"/>
      <c r="M52" s="158" t="s">
        <v>268</v>
      </c>
      <c r="N52" s="158"/>
      <c r="O52" s="159"/>
      <c r="P52" s="159"/>
      <c r="Q52" s="159"/>
      <c r="R52" s="159"/>
      <c r="S52" s="159"/>
      <c r="T52" s="159"/>
      <c r="U52" s="175" t="str">
        <f>M52</f>
        <v>Q1</v>
      </c>
      <c r="W52" s="157" t="s">
        <v>269</v>
      </c>
      <c r="X52" s="157"/>
      <c r="Y52" s="156"/>
      <c r="Z52" s="156"/>
      <c r="AA52" s="156"/>
      <c r="AB52" s="156"/>
      <c r="AC52" s="156"/>
      <c r="AD52" s="156"/>
      <c r="AE52" s="175" t="str">
        <f>W52</f>
        <v>Q2</v>
      </c>
      <c r="AG52" s="157" t="s">
        <v>270</v>
      </c>
      <c r="AH52" s="157"/>
      <c r="AI52" s="156"/>
      <c r="AJ52" s="156"/>
      <c r="AK52" s="156"/>
      <c r="AL52" s="156"/>
      <c r="AM52" s="156"/>
      <c r="AN52" s="156"/>
      <c r="AO52" s="175" t="str">
        <f>AG52</f>
        <v>Q3</v>
      </c>
      <c r="AQ52" s="157" t="s">
        <v>271</v>
      </c>
      <c r="AR52" s="157"/>
      <c r="AS52" s="156"/>
      <c r="AT52" s="156"/>
      <c r="AU52" s="156"/>
      <c r="AV52" s="156"/>
      <c r="AW52" s="156"/>
      <c r="AX52" s="156"/>
      <c r="AY52" s="175" t="str">
        <f>AQ52</f>
        <v>Q4</v>
      </c>
    </row>
    <row r="53" spans="2:51" s="14" customFormat="1" ht="82.8">
      <c r="B53" s="154" t="s">
        <v>251</v>
      </c>
      <c r="C53" s="154"/>
      <c r="D53" s="16" t="s">
        <v>17</v>
      </c>
      <c r="E53" s="16" t="s">
        <v>18</v>
      </c>
      <c r="F53" s="16" t="s">
        <v>19</v>
      </c>
      <c r="G53" s="16" t="s">
        <v>169</v>
      </c>
      <c r="H53" s="16" t="s">
        <v>21</v>
      </c>
      <c r="I53" s="16" t="s">
        <v>233</v>
      </c>
      <c r="J53" s="17" t="s">
        <v>171</v>
      </c>
      <c r="M53" s="154" t="s">
        <v>334</v>
      </c>
      <c r="N53" s="154"/>
      <c r="O53" s="16" t="s">
        <v>17</v>
      </c>
      <c r="P53" s="16" t="s">
        <v>18</v>
      </c>
      <c r="Q53" s="16" t="s">
        <v>19</v>
      </c>
      <c r="R53" s="16" t="s">
        <v>169</v>
      </c>
      <c r="S53" s="16" t="s">
        <v>21</v>
      </c>
      <c r="T53" s="16" t="s">
        <v>233</v>
      </c>
      <c r="U53" s="160" t="s">
        <v>171</v>
      </c>
      <c r="V53"/>
      <c r="W53" s="154" t="s">
        <v>409</v>
      </c>
      <c r="X53" s="154"/>
      <c r="Y53" s="16" t="s">
        <v>17</v>
      </c>
      <c r="Z53" s="16" t="s">
        <v>18</v>
      </c>
      <c r="AA53" s="16" t="s">
        <v>19</v>
      </c>
      <c r="AB53" s="16" t="s">
        <v>169</v>
      </c>
      <c r="AC53" s="16" t="s">
        <v>21</v>
      </c>
      <c r="AD53" s="16" t="s">
        <v>233</v>
      </c>
      <c r="AE53" s="160" t="s">
        <v>171</v>
      </c>
      <c r="AF53"/>
      <c r="AG53" s="154" t="s">
        <v>346</v>
      </c>
      <c r="AH53" s="154"/>
      <c r="AI53" s="16" t="s">
        <v>17</v>
      </c>
      <c r="AJ53" s="16" t="s">
        <v>18</v>
      </c>
      <c r="AK53" s="16" t="s">
        <v>19</v>
      </c>
      <c r="AL53" s="16" t="s">
        <v>169</v>
      </c>
      <c r="AM53" s="16" t="s">
        <v>21</v>
      </c>
      <c r="AN53" s="16" t="s">
        <v>233</v>
      </c>
      <c r="AO53" s="160" t="s">
        <v>171</v>
      </c>
      <c r="AP53"/>
      <c r="AQ53" s="154" t="s">
        <v>350</v>
      </c>
      <c r="AR53" s="154"/>
      <c r="AS53" s="16" t="s">
        <v>17</v>
      </c>
      <c r="AT53" s="16" t="s">
        <v>18</v>
      </c>
      <c r="AU53" s="16" t="s">
        <v>19</v>
      </c>
      <c r="AV53" s="16" t="s">
        <v>169</v>
      </c>
      <c r="AW53" s="16" t="s">
        <v>21</v>
      </c>
      <c r="AX53" s="16" t="s">
        <v>233</v>
      </c>
      <c r="AY53" s="160" t="s">
        <v>171</v>
      </c>
    </row>
    <row r="54" spans="2:51" s="14" customFormat="1" ht="55.2">
      <c r="B54" s="154" t="s">
        <v>252</v>
      </c>
      <c r="C54" s="154"/>
      <c r="D54" s="16" t="s">
        <v>144</v>
      </c>
      <c r="E54" s="16" t="s">
        <v>234</v>
      </c>
      <c r="F54" s="16" t="s">
        <v>189</v>
      </c>
      <c r="G54" s="16" t="s">
        <v>190</v>
      </c>
      <c r="H54" s="16" t="s">
        <v>145</v>
      </c>
      <c r="I54" s="16" t="s">
        <v>191</v>
      </c>
      <c r="J54" s="17" t="s">
        <v>235</v>
      </c>
      <c r="M54" s="154" t="s">
        <v>345</v>
      </c>
      <c r="N54" s="154"/>
      <c r="O54" s="16" t="s">
        <v>144</v>
      </c>
      <c r="P54" s="16" t="s">
        <v>234</v>
      </c>
      <c r="Q54" s="16" t="s">
        <v>189</v>
      </c>
      <c r="R54" s="16" t="s">
        <v>190</v>
      </c>
      <c r="S54" s="16" t="s">
        <v>145</v>
      </c>
      <c r="T54" s="16" t="s">
        <v>191</v>
      </c>
      <c r="U54" s="160" t="s">
        <v>235</v>
      </c>
      <c r="V54"/>
      <c r="W54" s="154" t="s">
        <v>408</v>
      </c>
      <c r="X54" s="154"/>
      <c r="Y54" s="16" t="s">
        <v>144</v>
      </c>
      <c r="Z54" s="16" t="s">
        <v>234</v>
      </c>
      <c r="AA54" s="16" t="s">
        <v>189</v>
      </c>
      <c r="AB54" s="16" t="s">
        <v>190</v>
      </c>
      <c r="AC54" s="16" t="s">
        <v>145</v>
      </c>
      <c r="AD54" s="16" t="s">
        <v>191</v>
      </c>
      <c r="AE54" s="160" t="s">
        <v>235</v>
      </c>
      <c r="AF54"/>
      <c r="AG54" s="154" t="s">
        <v>348</v>
      </c>
      <c r="AH54" s="154"/>
      <c r="AI54" s="16" t="s">
        <v>144</v>
      </c>
      <c r="AJ54" s="16" t="s">
        <v>234</v>
      </c>
      <c r="AK54" s="16" t="s">
        <v>189</v>
      </c>
      <c r="AL54" s="16" t="s">
        <v>190</v>
      </c>
      <c r="AM54" s="16" t="s">
        <v>145</v>
      </c>
      <c r="AN54" s="16" t="s">
        <v>191</v>
      </c>
      <c r="AO54" s="160" t="s">
        <v>235</v>
      </c>
      <c r="AP54"/>
      <c r="AQ54" s="154" t="s">
        <v>351</v>
      </c>
      <c r="AR54" s="154"/>
      <c r="AS54" s="16" t="s">
        <v>144</v>
      </c>
      <c r="AT54" s="16" t="s">
        <v>234</v>
      </c>
      <c r="AU54" s="16" t="s">
        <v>189</v>
      </c>
      <c r="AV54" s="16" t="s">
        <v>190</v>
      </c>
      <c r="AW54" s="16" t="s">
        <v>145</v>
      </c>
      <c r="AX54" s="16" t="s">
        <v>191</v>
      </c>
      <c r="AY54" s="160" t="s">
        <v>235</v>
      </c>
    </row>
    <row r="55" spans="2:51" s="2" customFormat="1">
      <c r="B55" s="21" t="s">
        <v>243</v>
      </c>
      <c r="C55" s="21" t="s">
        <v>244</v>
      </c>
      <c r="D55" s="22">
        <v>867</v>
      </c>
      <c r="E55" s="23"/>
      <c r="F55" s="22">
        <v>152115</v>
      </c>
      <c r="G55" s="22">
        <v>7038</v>
      </c>
      <c r="H55" s="22">
        <v>683</v>
      </c>
      <c r="I55" s="22">
        <v>-23561</v>
      </c>
      <c r="J55" s="24">
        <v>137142</v>
      </c>
      <c r="M55" s="161" t="s">
        <v>313</v>
      </c>
      <c r="N55" s="161" t="s">
        <v>244</v>
      </c>
      <c r="O55" s="162">
        <v>867.44999999999993</v>
      </c>
      <c r="P55" s="163"/>
      <c r="Q55" s="162">
        <v>152115</v>
      </c>
      <c r="R55" s="162">
        <v>7038</v>
      </c>
      <c r="S55" s="162">
        <v>683</v>
      </c>
      <c r="T55" s="162">
        <v>-23561</v>
      </c>
      <c r="U55" s="164">
        <v>137142.45000000001</v>
      </c>
      <c r="V55"/>
      <c r="W55" s="161" t="s">
        <v>314</v>
      </c>
      <c r="X55" s="161" t="s">
        <v>338</v>
      </c>
      <c r="Y55" s="162">
        <v>867.44999999999993</v>
      </c>
      <c r="Z55" s="163">
        <v>0</v>
      </c>
      <c r="AA55" s="162">
        <v>152115</v>
      </c>
      <c r="AB55" s="162">
        <v>7835</v>
      </c>
      <c r="AC55" s="162">
        <v>683</v>
      </c>
      <c r="AD55" s="162">
        <v>-26906</v>
      </c>
      <c r="AE55" s="164">
        <v>134594.45000000001</v>
      </c>
      <c r="AF55"/>
      <c r="AG55" s="161" t="s">
        <v>315</v>
      </c>
      <c r="AH55" s="161" t="s">
        <v>342</v>
      </c>
      <c r="AI55" s="162">
        <v>867.44999999999993</v>
      </c>
      <c r="AJ55" s="163">
        <v>0</v>
      </c>
      <c r="AK55" s="162">
        <v>152115</v>
      </c>
      <c r="AL55" s="162">
        <v>9383</v>
      </c>
      <c r="AM55" s="162">
        <v>2514</v>
      </c>
      <c r="AN55" s="162">
        <v>-21528</v>
      </c>
      <c r="AO55" s="164">
        <v>143351.45000000001</v>
      </c>
      <c r="AP55"/>
      <c r="AQ55" s="161" t="s">
        <v>316</v>
      </c>
      <c r="AR55" s="161" t="s">
        <v>343</v>
      </c>
      <c r="AS55" s="162">
        <v>867.44999999999993</v>
      </c>
      <c r="AT55" s="163">
        <v>0</v>
      </c>
      <c r="AU55" s="162">
        <v>152115</v>
      </c>
      <c r="AV55" s="162">
        <v>10561</v>
      </c>
      <c r="AW55" s="162">
        <v>2514</v>
      </c>
      <c r="AX55" s="162">
        <v>-20092</v>
      </c>
      <c r="AY55" s="164">
        <v>145965.45000000001</v>
      </c>
    </row>
    <row r="56" spans="2:51" s="2" customFormat="1">
      <c r="B56" s="18"/>
      <c r="C56" s="18"/>
      <c r="D56" s="19"/>
      <c r="E56" s="19"/>
      <c r="F56" s="19"/>
      <c r="G56" s="19"/>
      <c r="H56" s="19"/>
      <c r="I56" s="19"/>
      <c r="J56" s="20"/>
      <c r="M56" s="165"/>
      <c r="N56" s="165"/>
      <c r="O56" s="166"/>
      <c r="P56" s="166"/>
      <c r="Q56" s="166"/>
      <c r="R56" s="166"/>
      <c r="S56" s="166"/>
      <c r="T56" s="166"/>
      <c r="U56" s="167"/>
      <c r="V56"/>
      <c r="W56" s="165"/>
      <c r="X56" s="165"/>
      <c r="Y56" s="166"/>
      <c r="Z56" s="166"/>
      <c r="AA56" s="166"/>
      <c r="AB56" s="166"/>
      <c r="AC56" s="166"/>
      <c r="AD56" s="166"/>
      <c r="AE56" s="167"/>
      <c r="AF56"/>
      <c r="AG56" s="165"/>
      <c r="AH56" s="165"/>
      <c r="AI56" s="166"/>
      <c r="AJ56" s="166"/>
      <c r="AK56" s="166"/>
      <c r="AL56" s="166"/>
      <c r="AM56" s="166"/>
      <c r="AN56" s="166"/>
      <c r="AO56" s="167"/>
      <c r="AP56"/>
      <c r="AQ56" s="165"/>
      <c r="AR56" s="165"/>
      <c r="AS56" s="166"/>
      <c r="AT56" s="166"/>
      <c r="AU56" s="166"/>
      <c r="AV56" s="166"/>
      <c r="AW56" s="166"/>
      <c r="AX56" s="166"/>
      <c r="AY56" s="167"/>
    </row>
    <row r="57" spans="2:51" s="2" customFormat="1">
      <c r="B57" s="18" t="s">
        <v>164</v>
      </c>
      <c r="C57" s="18" t="s">
        <v>237</v>
      </c>
      <c r="D57" s="27">
        <v>8</v>
      </c>
      <c r="E57" s="27"/>
      <c r="F57" s="27"/>
      <c r="G57" s="27"/>
      <c r="H57" s="27"/>
      <c r="I57" s="27"/>
      <c r="J57" s="28">
        <f t="shared" ref="J57:J59" si="51">SUM(D57:I57)</f>
        <v>8</v>
      </c>
      <c r="M57" s="165" t="s">
        <v>164</v>
      </c>
      <c r="N57" s="165" t="s">
        <v>237</v>
      </c>
      <c r="O57" s="168"/>
      <c r="P57" s="168"/>
      <c r="Q57" s="168"/>
      <c r="R57" s="168"/>
      <c r="S57" s="168"/>
      <c r="T57" s="168"/>
      <c r="U57" s="28">
        <f t="shared" ref="U57" si="52">SUM(O57:T57)</f>
        <v>0</v>
      </c>
      <c r="V57"/>
      <c r="W57" s="165" t="s">
        <v>164</v>
      </c>
      <c r="X57" s="165" t="s">
        <v>237</v>
      </c>
      <c r="Y57" s="168">
        <v>0</v>
      </c>
      <c r="Z57" s="168">
        <v>0</v>
      </c>
      <c r="AA57" s="168">
        <v>0</v>
      </c>
      <c r="AB57" s="168">
        <v>0</v>
      </c>
      <c r="AC57" s="168">
        <v>0</v>
      </c>
      <c r="AD57" s="168">
        <v>0</v>
      </c>
      <c r="AE57" s="28">
        <f t="shared" ref="AE57" si="53">SUM(Y57:AD57)</f>
        <v>0</v>
      </c>
      <c r="AF57"/>
      <c r="AG57" s="165" t="s">
        <v>164</v>
      </c>
      <c r="AH57" s="165" t="s">
        <v>237</v>
      </c>
      <c r="AI57" s="168">
        <v>0</v>
      </c>
      <c r="AJ57" s="168">
        <v>0</v>
      </c>
      <c r="AK57" s="168">
        <v>0</v>
      </c>
      <c r="AL57" s="168">
        <v>0</v>
      </c>
      <c r="AM57" s="168">
        <v>0</v>
      </c>
      <c r="AN57" s="168">
        <v>0</v>
      </c>
      <c r="AO57" s="28">
        <f t="shared" ref="AO57" si="54">SUM(AI57:AN57)</f>
        <v>0</v>
      </c>
      <c r="AP57"/>
      <c r="AQ57" s="165" t="s">
        <v>164</v>
      </c>
      <c r="AR57" s="165" t="s">
        <v>237</v>
      </c>
      <c r="AS57" s="168">
        <v>8</v>
      </c>
      <c r="AT57" s="168">
        <v>0</v>
      </c>
      <c r="AU57" s="168">
        <v>0</v>
      </c>
      <c r="AV57" s="168">
        <v>0</v>
      </c>
      <c r="AW57" s="168">
        <v>0</v>
      </c>
      <c r="AX57" s="168">
        <v>0</v>
      </c>
      <c r="AY57" s="169">
        <v>8</v>
      </c>
    </row>
    <row r="58" spans="2:51" s="2" customFormat="1">
      <c r="B58" s="18" t="s">
        <v>165</v>
      </c>
      <c r="C58" s="18" t="s">
        <v>238</v>
      </c>
      <c r="D58" s="27"/>
      <c r="E58" s="27"/>
      <c r="F58" s="27"/>
      <c r="G58" s="27">
        <v>4091</v>
      </c>
      <c r="H58" s="27"/>
      <c r="I58" s="27"/>
      <c r="J58" s="28">
        <f t="shared" si="51"/>
        <v>4091</v>
      </c>
      <c r="M58" s="165" t="s">
        <v>165</v>
      </c>
      <c r="N58" s="165" t="s">
        <v>238</v>
      </c>
      <c r="O58" s="168"/>
      <c r="P58" s="168"/>
      <c r="Q58" s="168"/>
      <c r="R58" s="168">
        <v>797</v>
      </c>
      <c r="S58" s="168"/>
      <c r="T58" s="168"/>
      <c r="U58" s="170">
        <v>797</v>
      </c>
      <c r="V58"/>
      <c r="W58" s="165" t="s">
        <v>165</v>
      </c>
      <c r="X58" s="165" t="s">
        <v>238</v>
      </c>
      <c r="Y58" s="168">
        <v>0</v>
      </c>
      <c r="Z58" s="168">
        <v>0</v>
      </c>
      <c r="AA58" s="168">
        <v>0</v>
      </c>
      <c r="AB58" s="168">
        <v>1548</v>
      </c>
      <c r="AC58" s="168">
        <v>0</v>
      </c>
      <c r="AD58" s="168">
        <v>0</v>
      </c>
      <c r="AE58" s="170">
        <v>1548</v>
      </c>
      <c r="AF58"/>
      <c r="AG58" s="165" t="s">
        <v>165</v>
      </c>
      <c r="AH58" s="165" t="s">
        <v>238</v>
      </c>
      <c r="AI58" s="168">
        <v>0</v>
      </c>
      <c r="AJ58" s="168">
        <v>0</v>
      </c>
      <c r="AK58" s="168">
        <v>0</v>
      </c>
      <c r="AL58" s="168">
        <v>1178</v>
      </c>
      <c r="AM58" s="168">
        <v>0</v>
      </c>
      <c r="AN58" s="168">
        <v>0</v>
      </c>
      <c r="AO58" s="170">
        <v>1178</v>
      </c>
      <c r="AP58"/>
      <c r="AQ58" s="165" t="s">
        <v>165</v>
      </c>
      <c r="AR58" s="165" t="s">
        <v>238</v>
      </c>
      <c r="AS58" s="168">
        <v>0</v>
      </c>
      <c r="AT58" s="168">
        <v>0</v>
      </c>
      <c r="AU58" s="168">
        <v>0</v>
      </c>
      <c r="AV58" s="168">
        <v>568</v>
      </c>
      <c r="AW58" s="168">
        <v>0</v>
      </c>
      <c r="AX58" s="168">
        <v>0</v>
      </c>
      <c r="AY58" s="170">
        <v>568</v>
      </c>
    </row>
    <row r="59" spans="2:51" s="2" customFormat="1">
      <c r="B59" s="18" t="s">
        <v>166</v>
      </c>
      <c r="C59" s="18" t="s">
        <v>239</v>
      </c>
      <c r="D59" s="27"/>
      <c r="E59" s="27"/>
      <c r="F59" s="27"/>
      <c r="G59" s="27"/>
      <c r="H59" s="27">
        <v>1831</v>
      </c>
      <c r="I59" s="27">
        <v>-1831</v>
      </c>
      <c r="J59" s="28">
        <f t="shared" si="51"/>
        <v>0</v>
      </c>
      <c r="M59" s="165" t="s">
        <v>166</v>
      </c>
      <c r="N59" s="165" t="s">
        <v>239</v>
      </c>
      <c r="O59" s="168"/>
      <c r="P59" s="168"/>
      <c r="Q59" s="168"/>
      <c r="R59" s="168"/>
      <c r="S59" s="168"/>
      <c r="T59" s="168"/>
      <c r="U59" s="28">
        <f t="shared" ref="U59" si="55">SUM(O59:T59)</f>
        <v>0</v>
      </c>
      <c r="V59"/>
      <c r="W59" s="165" t="s">
        <v>166</v>
      </c>
      <c r="X59" s="165" t="s">
        <v>239</v>
      </c>
      <c r="Y59" s="168">
        <v>0</v>
      </c>
      <c r="Z59" s="168">
        <v>0</v>
      </c>
      <c r="AA59" s="168">
        <v>0</v>
      </c>
      <c r="AB59" s="168">
        <v>0</v>
      </c>
      <c r="AC59" s="168">
        <v>1831</v>
      </c>
      <c r="AD59" s="168">
        <v>-1831</v>
      </c>
      <c r="AE59" s="28">
        <f t="shared" ref="AE59" si="56">SUM(Y59:AD59)</f>
        <v>0</v>
      </c>
      <c r="AF59"/>
      <c r="AG59" s="165" t="s">
        <v>166</v>
      </c>
      <c r="AH59" s="165" t="s">
        <v>239</v>
      </c>
      <c r="AI59" s="168">
        <v>0</v>
      </c>
      <c r="AJ59" s="168">
        <v>0</v>
      </c>
      <c r="AK59" s="168">
        <v>0</v>
      </c>
      <c r="AL59" s="168">
        <v>0</v>
      </c>
      <c r="AM59" s="168">
        <v>0</v>
      </c>
      <c r="AN59" s="168">
        <v>0</v>
      </c>
      <c r="AO59" s="28">
        <f t="shared" ref="AO59" si="57">SUM(AI59:AN59)</f>
        <v>0</v>
      </c>
      <c r="AP59"/>
      <c r="AQ59" s="165" t="s">
        <v>166</v>
      </c>
      <c r="AR59" s="165" t="s">
        <v>239</v>
      </c>
      <c r="AS59" s="168">
        <v>0</v>
      </c>
      <c r="AT59" s="168">
        <v>0</v>
      </c>
      <c r="AU59" s="168">
        <v>0</v>
      </c>
      <c r="AV59" s="168">
        <v>0</v>
      </c>
      <c r="AW59" s="168">
        <v>0</v>
      </c>
      <c r="AX59" s="168">
        <v>0</v>
      </c>
      <c r="AY59" s="169">
        <v>0</v>
      </c>
    </row>
    <row r="60" spans="2:51" s="2" customFormat="1">
      <c r="B60" s="21" t="s">
        <v>167</v>
      </c>
      <c r="C60" s="21" t="s">
        <v>240</v>
      </c>
      <c r="D60" s="22">
        <v>8</v>
      </c>
      <c r="E60" s="23"/>
      <c r="F60" s="22"/>
      <c r="G60" s="22">
        <v>4091</v>
      </c>
      <c r="H60" s="22">
        <v>1831</v>
      </c>
      <c r="I60" s="22">
        <v>-1831</v>
      </c>
      <c r="J60" s="24">
        <v>4099</v>
      </c>
      <c r="M60" s="161" t="s">
        <v>167</v>
      </c>
      <c r="N60" s="161" t="s">
        <v>240</v>
      </c>
      <c r="O60" s="162"/>
      <c r="P60" s="163"/>
      <c r="Q60" s="162"/>
      <c r="R60" s="162">
        <v>797</v>
      </c>
      <c r="S60" s="162"/>
      <c r="T60" s="162"/>
      <c r="U60" s="164">
        <v>797</v>
      </c>
      <c r="V60"/>
      <c r="W60" s="161" t="s">
        <v>167</v>
      </c>
      <c r="X60" s="161" t="s">
        <v>240</v>
      </c>
      <c r="Y60" s="162">
        <v>0</v>
      </c>
      <c r="Z60" s="163">
        <v>0</v>
      </c>
      <c r="AA60" s="162">
        <v>0</v>
      </c>
      <c r="AB60" s="162">
        <v>1548</v>
      </c>
      <c r="AC60" s="162">
        <v>1831</v>
      </c>
      <c r="AD60" s="162">
        <v>-1831</v>
      </c>
      <c r="AE60" s="164">
        <v>1548</v>
      </c>
      <c r="AF60"/>
      <c r="AG60" s="161" t="s">
        <v>167</v>
      </c>
      <c r="AH60" s="161" t="s">
        <v>240</v>
      </c>
      <c r="AI60" s="162">
        <v>0</v>
      </c>
      <c r="AJ60" s="163">
        <v>0</v>
      </c>
      <c r="AK60" s="162">
        <v>0</v>
      </c>
      <c r="AL60" s="162">
        <v>1178</v>
      </c>
      <c r="AM60" s="162">
        <v>0</v>
      </c>
      <c r="AN60" s="162">
        <v>0</v>
      </c>
      <c r="AO60" s="164">
        <v>1178</v>
      </c>
      <c r="AP60"/>
      <c r="AQ60" s="161" t="s">
        <v>167</v>
      </c>
      <c r="AR60" s="161" t="s">
        <v>240</v>
      </c>
      <c r="AS60" s="162">
        <v>8</v>
      </c>
      <c r="AT60" s="163">
        <v>0</v>
      </c>
      <c r="AU60" s="162">
        <v>0</v>
      </c>
      <c r="AV60" s="162">
        <v>568</v>
      </c>
      <c r="AW60" s="162">
        <v>0</v>
      </c>
      <c r="AX60" s="162">
        <v>0</v>
      </c>
      <c r="AY60" s="164">
        <v>576</v>
      </c>
    </row>
    <row r="61" spans="2:51" s="2" customFormat="1">
      <c r="B61" s="18"/>
      <c r="C61" s="18"/>
      <c r="D61" s="19"/>
      <c r="E61" s="19"/>
      <c r="F61" s="19"/>
      <c r="G61" s="19"/>
      <c r="H61" s="19"/>
      <c r="I61" s="19"/>
      <c r="J61" s="20"/>
      <c r="M61" s="165"/>
      <c r="N61" s="165"/>
      <c r="O61" s="166"/>
      <c r="P61" s="166"/>
      <c r="Q61" s="166"/>
      <c r="R61" s="166"/>
      <c r="S61" s="166"/>
      <c r="T61" s="166"/>
      <c r="U61" s="167"/>
      <c r="V61"/>
      <c r="W61" s="165"/>
      <c r="X61" s="165"/>
      <c r="Y61" s="166"/>
      <c r="Z61" s="166"/>
      <c r="AA61" s="166"/>
      <c r="AB61" s="166"/>
      <c r="AC61" s="166"/>
      <c r="AD61" s="166"/>
      <c r="AE61" s="167"/>
      <c r="AF61"/>
      <c r="AG61" s="165"/>
      <c r="AH61" s="165"/>
      <c r="AI61" s="166"/>
      <c r="AJ61" s="166"/>
      <c r="AK61" s="166"/>
      <c r="AL61" s="166"/>
      <c r="AM61" s="166"/>
      <c r="AN61" s="166"/>
      <c r="AO61" s="167"/>
      <c r="AP61"/>
      <c r="AQ61" s="165"/>
      <c r="AR61" s="165"/>
      <c r="AS61" s="166"/>
      <c r="AT61" s="166"/>
      <c r="AU61" s="166"/>
      <c r="AV61" s="166"/>
      <c r="AW61" s="166"/>
      <c r="AX61" s="166"/>
      <c r="AY61" s="167"/>
    </row>
    <row r="62" spans="2:51" s="2" customFormat="1">
      <c r="B62" s="18" t="s">
        <v>312</v>
      </c>
      <c r="C62" s="18" t="s">
        <v>110</v>
      </c>
      <c r="D62" s="25"/>
      <c r="E62" s="25"/>
      <c r="F62" s="25"/>
      <c r="G62" s="25"/>
      <c r="H62" s="25"/>
      <c r="I62" s="27">
        <v>25873</v>
      </c>
      <c r="J62" s="28">
        <v>25873</v>
      </c>
      <c r="M62" s="165" t="s">
        <v>333</v>
      </c>
      <c r="N62" s="165" t="s">
        <v>110</v>
      </c>
      <c r="O62" s="171"/>
      <c r="P62" s="171"/>
      <c r="Q62" s="171"/>
      <c r="R62" s="171"/>
      <c r="S62" s="171"/>
      <c r="T62" s="168">
        <v>-3345</v>
      </c>
      <c r="U62" s="170">
        <v>-3345</v>
      </c>
      <c r="V62"/>
      <c r="W62" s="165" t="s">
        <v>333</v>
      </c>
      <c r="X62" s="165" t="s">
        <v>110</v>
      </c>
      <c r="Y62" s="171">
        <v>0</v>
      </c>
      <c r="Z62" s="171">
        <v>0</v>
      </c>
      <c r="AA62" s="171">
        <v>0</v>
      </c>
      <c r="AB62" s="171">
        <v>0</v>
      </c>
      <c r="AC62" s="171">
        <v>0</v>
      </c>
      <c r="AD62" s="168">
        <v>7209</v>
      </c>
      <c r="AE62" s="170">
        <v>7209</v>
      </c>
      <c r="AF62"/>
      <c r="AG62" s="165" t="s">
        <v>333</v>
      </c>
      <c r="AH62" s="165" t="s">
        <v>110</v>
      </c>
      <c r="AI62" s="171">
        <v>0</v>
      </c>
      <c r="AJ62" s="171">
        <v>0</v>
      </c>
      <c r="AK62" s="171">
        <v>0</v>
      </c>
      <c r="AL62" s="171">
        <v>0</v>
      </c>
      <c r="AM62" s="171">
        <v>0</v>
      </c>
      <c r="AN62" s="168">
        <v>1436</v>
      </c>
      <c r="AO62" s="170">
        <v>1436</v>
      </c>
      <c r="AP62"/>
      <c r="AQ62" s="165" t="s">
        <v>333</v>
      </c>
      <c r="AR62" s="165" t="s">
        <v>110</v>
      </c>
      <c r="AS62" s="171">
        <v>0</v>
      </c>
      <c r="AT62" s="171">
        <v>0</v>
      </c>
      <c r="AU62" s="171">
        <v>0</v>
      </c>
      <c r="AV62" s="171">
        <v>0</v>
      </c>
      <c r="AW62" s="171">
        <v>0</v>
      </c>
      <c r="AX62" s="168">
        <v>20573</v>
      </c>
      <c r="AY62" s="170">
        <v>20573</v>
      </c>
    </row>
    <row r="63" spans="2:51" s="2" customFormat="1">
      <c r="B63" s="21" t="s">
        <v>168</v>
      </c>
      <c r="C63" s="21" t="s">
        <v>241</v>
      </c>
      <c r="D63" s="22"/>
      <c r="E63" s="23"/>
      <c r="F63" s="22"/>
      <c r="G63" s="22"/>
      <c r="H63" s="22"/>
      <c r="I63" s="22">
        <v>25873</v>
      </c>
      <c r="J63" s="24">
        <v>25873</v>
      </c>
      <c r="M63" s="161" t="s">
        <v>317</v>
      </c>
      <c r="N63" s="161" t="s">
        <v>241</v>
      </c>
      <c r="O63" s="162"/>
      <c r="P63" s="163"/>
      <c r="Q63" s="162"/>
      <c r="R63" s="162"/>
      <c r="S63" s="162"/>
      <c r="T63" s="162">
        <v>-3345</v>
      </c>
      <c r="U63" s="164">
        <v>-3345</v>
      </c>
      <c r="V63"/>
      <c r="W63" s="161" t="s">
        <v>317</v>
      </c>
      <c r="X63" s="161" t="s">
        <v>241</v>
      </c>
      <c r="Y63" s="162">
        <v>0</v>
      </c>
      <c r="Z63" s="163">
        <v>0</v>
      </c>
      <c r="AA63" s="162">
        <v>0</v>
      </c>
      <c r="AB63" s="162">
        <v>0</v>
      </c>
      <c r="AC63" s="162">
        <v>0</v>
      </c>
      <c r="AD63" s="162">
        <v>7209</v>
      </c>
      <c r="AE63" s="164">
        <v>7209</v>
      </c>
      <c r="AF63"/>
      <c r="AG63" s="161" t="s">
        <v>317</v>
      </c>
      <c r="AH63" s="161" t="s">
        <v>241</v>
      </c>
      <c r="AI63" s="162">
        <v>0</v>
      </c>
      <c r="AJ63" s="163">
        <v>0</v>
      </c>
      <c r="AK63" s="162">
        <v>0</v>
      </c>
      <c r="AL63" s="162">
        <v>0</v>
      </c>
      <c r="AM63" s="162">
        <v>0</v>
      </c>
      <c r="AN63" s="162">
        <v>1436</v>
      </c>
      <c r="AO63" s="164">
        <v>1436</v>
      </c>
      <c r="AP63"/>
      <c r="AQ63" s="161" t="s">
        <v>317</v>
      </c>
      <c r="AR63" s="161" t="s">
        <v>241</v>
      </c>
      <c r="AS63" s="162">
        <v>0</v>
      </c>
      <c r="AT63" s="163">
        <v>0</v>
      </c>
      <c r="AU63" s="162">
        <v>0</v>
      </c>
      <c r="AV63" s="162">
        <v>0</v>
      </c>
      <c r="AW63" s="162">
        <v>0</v>
      </c>
      <c r="AX63" s="162">
        <v>20573</v>
      </c>
      <c r="AY63" s="164">
        <v>20573</v>
      </c>
    </row>
    <row r="64" spans="2:51" s="2" customFormat="1">
      <c r="B64" s="18"/>
      <c r="C64" s="18"/>
      <c r="D64" s="19"/>
      <c r="E64" s="19"/>
      <c r="F64" s="19"/>
      <c r="G64" s="19"/>
      <c r="H64" s="19"/>
      <c r="I64" s="19"/>
      <c r="J64" s="20"/>
      <c r="M64" s="165"/>
      <c r="N64" s="165"/>
      <c r="O64" s="166"/>
      <c r="P64" s="166"/>
      <c r="Q64" s="166"/>
      <c r="R64" s="166"/>
      <c r="S64" s="166"/>
      <c r="T64" s="166"/>
      <c r="U64" s="167"/>
      <c r="V64"/>
      <c r="W64" s="165"/>
      <c r="X64" s="165"/>
      <c r="Y64" s="166"/>
      <c r="Z64" s="166"/>
      <c r="AA64" s="166"/>
      <c r="AB64" s="166"/>
      <c r="AC64" s="166"/>
      <c r="AD64" s="166"/>
      <c r="AE64" s="167"/>
      <c r="AF64"/>
      <c r="AG64" s="165"/>
      <c r="AH64" s="165"/>
      <c r="AI64" s="166"/>
      <c r="AJ64" s="166"/>
      <c r="AK64" s="166"/>
      <c r="AL64" s="166"/>
      <c r="AM64" s="166"/>
      <c r="AN64" s="166"/>
      <c r="AO64" s="167"/>
      <c r="AP64"/>
      <c r="AQ64" s="165"/>
      <c r="AR64" s="165"/>
      <c r="AS64" s="166"/>
      <c r="AT64" s="166"/>
      <c r="AU64" s="166"/>
      <c r="AV64" s="166"/>
      <c r="AW64" s="166"/>
      <c r="AX64" s="166"/>
      <c r="AY64" s="167"/>
    </row>
    <row r="65" spans="2:51" ht="15.6">
      <c r="B65" s="5" t="s">
        <v>253</v>
      </c>
      <c r="C65" s="5" t="s">
        <v>254</v>
      </c>
      <c r="D65" s="6">
        <v>875.44999999999993</v>
      </c>
      <c r="E65" s="5">
        <v>0</v>
      </c>
      <c r="F65" s="6">
        <v>152115</v>
      </c>
      <c r="G65" s="6">
        <v>11129</v>
      </c>
      <c r="H65" s="6">
        <v>2514</v>
      </c>
      <c r="I65" s="6">
        <v>481</v>
      </c>
      <c r="J65" s="15">
        <v>167114.45000000001</v>
      </c>
      <c r="M65" s="172" t="s">
        <v>318</v>
      </c>
      <c r="N65" s="172" t="s">
        <v>332</v>
      </c>
      <c r="O65" s="173">
        <v>867.44999999999993</v>
      </c>
      <c r="P65" s="172">
        <v>0</v>
      </c>
      <c r="Q65" s="173">
        <v>152115</v>
      </c>
      <c r="R65" s="173">
        <v>7835</v>
      </c>
      <c r="S65" s="173">
        <v>683</v>
      </c>
      <c r="T65" s="173">
        <v>-26906</v>
      </c>
      <c r="U65" s="174">
        <v>134594.45000000001</v>
      </c>
      <c r="W65" s="172" t="s">
        <v>399</v>
      </c>
      <c r="X65" s="172" t="s">
        <v>401</v>
      </c>
      <c r="Y65" s="173">
        <v>867.44999999999993</v>
      </c>
      <c r="Z65" s="172">
        <v>0</v>
      </c>
      <c r="AA65" s="173">
        <v>152115</v>
      </c>
      <c r="AB65" s="173">
        <v>9383</v>
      </c>
      <c r="AC65" s="173">
        <v>2514</v>
      </c>
      <c r="AD65" s="173">
        <v>-21528</v>
      </c>
      <c r="AE65" s="174">
        <v>143351.45000000001</v>
      </c>
      <c r="AG65" s="172" t="s">
        <v>319</v>
      </c>
      <c r="AH65" s="172" t="s">
        <v>340</v>
      </c>
      <c r="AI65" s="173">
        <v>867.44999999999993</v>
      </c>
      <c r="AJ65" s="172">
        <v>0</v>
      </c>
      <c r="AK65" s="173">
        <v>152115</v>
      </c>
      <c r="AL65" s="173">
        <v>10561</v>
      </c>
      <c r="AM65" s="173">
        <v>2514</v>
      </c>
      <c r="AN65" s="173">
        <v>-20092</v>
      </c>
      <c r="AO65" s="174">
        <v>145965.45000000001</v>
      </c>
      <c r="AQ65" s="172" t="s">
        <v>320</v>
      </c>
      <c r="AR65" s="172" t="s">
        <v>254</v>
      </c>
      <c r="AS65" s="173">
        <v>875.44999999999993</v>
      </c>
      <c r="AT65" s="172">
        <v>0</v>
      </c>
      <c r="AU65" s="173">
        <v>152115</v>
      </c>
      <c r="AV65" s="173">
        <v>11129</v>
      </c>
      <c r="AW65" s="173">
        <v>2514</v>
      </c>
      <c r="AX65" s="173">
        <v>481</v>
      </c>
      <c r="AY65" s="174">
        <v>167114.45000000001</v>
      </c>
    </row>
    <row r="66" spans="2:51">
      <c r="W66" s="2"/>
      <c r="X66" s="2"/>
      <c r="Y66" s="2"/>
      <c r="Z66" s="2"/>
      <c r="AA66" s="2"/>
      <c r="AB66" s="2"/>
      <c r="AC66" s="2"/>
      <c r="AD66" s="2"/>
      <c r="AE66" s="2"/>
      <c r="AG66" s="2"/>
      <c r="AH66" s="2"/>
      <c r="AI66" s="2"/>
      <c r="AJ66" s="2"/>
      <c r="AK66" s="2"/>
      <c r="AL66" s="2"/>
      <c r="AM66" s="2"/>
      <c r="AN66" s="2"/>
      <c r="AO66" s="2"/>
      <c r="AQ66" s="2"/>
      <c r="AR66" s="2"/>
      <c r="AS66" s="2"/>
      <c r="AT66" s="2"/>
      <c r="AU66" s="2"/>
      <c r="AV66" s="2"/>
      <c r="AW66" s="2"/>
      <c r="AX66" s="2"/>
      <c r="AY66" s="2"/>
    </row>
    <row r="67" spans="2:51" ht="15.6">
      <c r="B67" s="35" t="s">
        <v>266</v>
      </c>
      <c r="C67" s="36"/>
      <c r="D67" s="155"/>
      <c r="E67" s="156"/>
      <c r="F67" s="156"/>
      <c r="G67" s="156"/>
      <c r="H67" s="156"/>
      <c r="I67" s="156"/>
      <c r="J67" s="156"/>
      <c r="M67" s="158" t="s">
        <v>268</v>
      </c>
      <c r="N67" s="158"/>
      <c r="O67" s="159"/>
      <c r="P67" s="159"/>
      <c r="Q67" s="159"/>
      <c r="R67" s="159"/>
      <c r="S67" s="159"/>
      <c r="T67" s="159"/>
      <c r="U67" s="159"/>
      <c r="W67" s="158" t="s">
        <v>269</v>
      </c>
      <c r="X67" s="158"/>
      <c r="Y67" s="159"/>
      <c r="Z67" s="159"/>
      <c r="AA67" s="159"/>
      <c r="AB67" s="159"/>
      <c r="AC67" s="159"/>
      <c r="AD67" s="159"/>
      <c r="AE67" s="159"/>
      <c r="AG67" s="158" t="s">
        <v>270</v>
      </c>
      <c r="AH67" s="158"/>
      <c r="AI67" s="159"/>
      <c r="AJ67" s="159"/>
      <c r="AK67" s="159"/>
      <c r="AL67" s="159"/>
      <c r="AM67" s="159"/>
      <c r="AN67" s="159"/>
      <c r="AO67" s="159"/>
      <c r="AQ67" s="158" t="s">
        <v>271</v>
      </c>
      <c r="AR67" s="158"/>
      <c r="AS67" s="159"/>
      <c r="AT67" s="159"/>
      <c r="AU67" s="159"/>
      <c r="AV67" s="159"/>
      <c r="AW67" s="159"/>
      <c r="AX67" s="159"/>
      <c r="AY67" s="159"/>
    </row>
    <row r="68" spans="2:51" ht="82.8">
      <c r="B68" s="154" t="s">
        <v>255</v>
      </c>
      <c r="C68" s="154"/>
      <c r="D68" s="16" t="s">
        <v>17</v>
      </c>
      <c r="E68" s="16" t="s">
        <v>18</v>
      </c>
      <c r="F68" s="16" t="s">
        <v>19</v>
      </c>
      <c r="G68" s="16" t="s">
        <v>169</v>
      </c>
      <c r="H68" s="16" t="s">
        <v>21</v>
      </c>
      <c r="I68" s="16" t="s">
        <v>233</v>
      </c>
      <c r="J68" s="17" t="s">
        <v>171</v>
      </c>
      <c r="M68" s="154" t="s">
        <v>335</v>
      </c>
      <c r="N68" s="154"/>
      <c r="O68" s="16" t="s">
        <v>17</v>
      </c>
      <c r="P68" s="16" t="s">
        <v>18</v>
      </c>
      <c r="Q68" s="16" t="s">
        <v>19</v>
      </c>
      <c r="R68" s="16" t="s">
        <v>169</v>
      </c>
      <c r="S68" s="16" t="s">
        <v>21</v>
      </c>
      <c r="T68" s="16" t="s">
        <v>233</v>
      </c>
      <c r="U68" s="160" t="s">
        <v>171</v>
      </c>
      <c r="W68" s="154" t="s">
        <v>407</v>
      </c>
      <c r="X68" s="154"/>
      <c r="Y68" s="16" t="s">
        <v>17</v>
      </c>
      <c r="Z68" s="16" t="s">
        <v>18</v>
      </c>
      <c r="AA68" s="16" t="s">
        <v>19</v>
      </c>
      <c r="AB68" s="16" t="s">
        <v>169</v>
      </c>
      <c r="AC68" s="16" t="s">
        <v>21</v>
      </c>
      <c r="AD68" s="16" t="s">
        <v>233</v>
      </c>
      <c r="AE68" s="160" t="s">
        <v>171</v>
      </c>
      <c r="AG68" s="154" t="s">
        <v>347</v>
      </c>
      <c r="AH68" s="154"/>
      <c r="AI68" s="16" t="s">
        <v>17</v>
      </c>
      <c r="AJ68" s="16" t="s">
        <v>18</v>
      </c>
      <c r="AK68" s="16" t="s">
        <v>19</v>
      </c>
      <c r="AL68" s="16" t="s">
        <v>169</v>
      </c>
      <c r="AM68" s="16" t="s">
        <v>21</v>
      </c>
      <c r="AN68" s="16" t="s">
        <v>233</v>
      </c>
      <c r="AO68" s="160" t="s">
        <v>171</v>
      </c>
      <c r="AQ68" s="154" t="s">
        <v>352</v>
      </c>
      <c r="AR68" s="154"/>
      <c r="AS68" s="16" t="s">
        <v>17</v>
      </c>
      <c r="AT68" s="16" t="s">
        <v>18</v>
      </c>
      <c r="AU68" s="16" t="s">
        <v>19</v>
      </c>
      <c r="AV68" s="16" t="s">
        <v>169</v>
      </c>
      <c r="AW68" s="16" t="s">
        <v>21</v>
      </c>
      <c r="AX68" s="16" t="s">
        <v>233</v>
      </c>
      <c r="AY68" s="160" t="s">
        <v>171</v>
      </c>
    </row>
    <row r="69" spans="2:51" s="14" customFormat="1" ht="55.2">
      <c r="B69" s="154" t="s">
        <v>258</v>
      </c>
      <c r="C69" s="154"/>
      <c r="D69" s="16" t="s">
        <v>144</v>
      </c>
      <c r="E69" s="16" t="s">
        <v>234</v>
      </c>
      <c r="F69" s="16" t="s">
        <v>189</v>
      </c>
      <c r="G69" s="16" t="s">
        <v>190</v>
      </c>
      <c r="H69" s="16" t="s">
        <v>145</v>
      </c>
      <c r="I69" s="16" t="s">
        <v>191</v>
      </c>
      <c r="J69" s="17" t="s">
        <v>235</v>
      </c>
      <c r="M69" s="154" t="s">
        <v>336</v>
      </c>
      <c r="N69" s="154"/>
      <c r="O69" s="16" t="s">
        <v>144</v>
      </c>
      <c r="P69" s="16" t="s">
        <v>234</v>
      </c>
      <c r="Q69" s="16" t="s">
        <v>189</v>
      </c>
      <c r="R69" s="16" t="s">
        <v>190</v>
      </c>
      <c r="S69" s="16" t="s">
        <v>145</v>
      </c>
      <c r="T69" s="16" t="s">
        <v>191</v>
      </c>
      <c r="U69" s="160" t="s">
        <v>235</v>
      </c>
      <c r="V69"/>
      <c r="W69" s="154" t="s">
        <v>406</v>
      </c>
      <c r="X69" s="154"/>
      <c r="Y69" s="16" t="s">
        <v>144</v>
      </c>
      <c r="Z69" s="16" t="s">
        <v>234</v>
      </c>
      <c r="AA69" s="16" t="s">
        <v>189</v>
      </c>
      <c r="AB69" s="16" t="s">
        <v>190</v>
      </c>
      <c r="AC69" s="16" t="s">
        <v>145</v>
      </c>
      <c r="AD69" s="16" t="s">
        <v>191</v>
      </c>
      <c r="AE69" s="160" t="s">
        <v>235</v>
      </c>
      <c r="AF69"/>
      <c r="AG69" s="154" t="s">
        <v>349</v>
      </c>
      <c r="AH69" s="154"/>
      <c r="AI69" s="16" t="s">
        <v>144</v>
      </c>
      <c r="AJ69" s="16" t="s">
        <v>234</v>
      </c>
      <c r="AK69" s="16" t="s">
        <v>189</v>
      </c>
      <c r="AL69" s="16" t="s">
        <v>190</v>
      </c>
      <c r="AM69" s="16" t="s">
        <v>145</v>
      </c>
      <c r="AN69" s="16" t="s">
        <v>191</v>
      </c>
      <c r="AO69" s="160" t="s">
        <v>235</v>
      </c>
      <c r="AP69"/>
      <c r="AQ69" s="154" t="s">
        <v>353</v>
      </c>
      <c r="AR69" s="154"/>
      <c r="AS69" s="16" t="s">
        <v>144</v>
      </c>
      <c r="AT69" s="16" t="s">
        <v>234</v>
      </c>
      <c r="AU69" s="16" t="s">
        <v>189</v>
      </c>
      <c r="AV69" s="16" t="s">
        <v>190</v>
      </c>
      <c r="AW69" s="16" t="s">
        <v>145</v>
      </c>
      <c r="AX69" s="16" t="s">
        <v>191</v>
      </c>
      <c r="AY69" s="160" t="s">
        <v>235</v>
      </c>
    </row>
    <row r="70" spans="2:51">
      <c r="B70" s="21" t="s">
        <v>163</v>
      </c>
      <c r="C70" s="21" t="s">
        <v>236</v>
      </c>
      <c r="D70" s="22">
        <v>767.44999999999993</v>
      </c>
      <c r="E70" s="23"/>
      <c r="F70" s="22">
        <v>107781</v>
      </c>
      <c r="G70" s="22">
        <v>1847</v>
      </c>
      <c r="H70" s="22"/>
      <c r="I70" s="22">
        <v>-45763</v>
      </c>
      <c r="J70" s="24">
        <v>64632.45</v>
      </c>
      <c r="M70" s="21" t="s">
        <v>321</v>
      </c>
      <c r="N70" s="21" t="s">
        <v>236</v>
      </c>
      <c r="O70" s="22">
        <v>767.44999999999993</v>
      </c>
      <c r="P70" s="23"/>
      <c r="Q70" s="22">
        <v>107781</v>
      </c>
      <c r="R70" s="22">
        <v>1847</v>
      </c>
      <c r="S70" s="22"/>
      <c r="T70" s="22">
        <v>-45763</v>
      </c>
      <c r="U70" s="24">
        <v>64632.45</v>
      </c>
      <c r="W70" s="21" t="s">
        <v>322</v>
      </c>
      <c r="X70" s="21" t="s">
        <v>339</v>
      </c>
      <c r="Y70" s="22">
        <v>859.44999999999993</v>
      </c>
      <c r="Z70" s="23">
        <v>0</v>
      </c>
      <c r="AA70" s="22">
        <v>152130</v>
      </c>
      <c r="AB70" s="22">
        <v>2955</v>
      </c>
      <c r="AC70" s="22">
        <v>0</v>
      </c>
      <c r="AD70" s="22">
        <v>-42724</v>
      </c>
      <c r="AE70" s="24">
        <v>113220.45000000001</v>
      </c>
      <c r="AG70" s="21" t="s">
        <v>323</v>
      </c>
      <c r="AH70" s="161" t="s">
        <v>342</v>
      </c>
      <c r="AI70" s="22">
        <v>859.44999999999993</v>
      </c>
      <c r="AJ70" s="23">
        <v>0</v>
      </c>
      <c r="AK70" s="22">
        <v>152115</v>
      </c>
      <c r="AL70" s="22">
        <v>4734</v>
      </c>
      <c r="AM70" s="22">
        <v>683</v>
      </c>
      <c r="AN70" s="22">
        <v>-37689</v>
      </c>
      <c r="AO70" s="24">
        <v>120702.45000000001</v>
      </c>
      <c r="AQ70" s="21" t="s">
        <v>324</v>
      </c>
      <c r="AR70" s="161" t="s">
        <v>344</v>
      </c>
      <c r="AS70" s="22">
        <v>859.44999999999993</v>
      </c>
      <c r="AT70" s="23">
        <v>0</v>
      </c>
      <c r="AU70" s="22">
        <v>152115</v>
      </c>
      <c r="AV70" s="22">
        <v>6224</v>
      </c>
      <c r="AW70" s="22">
        <v>683</v>
      </c>
      <c r="AX70" s="22">
        <v>-34588</v>
      </c>
      <c r="AY70" s="24">
        <v>125293.45000000001</v>
      </c>
    </row>
    <row r="71" spans="2:51">
      <c r="B71" s="18"/>
      <c r="C71" s="18"/>
      <c r="D71" s="19"/>
      <c r="E71" s="19"/>
      <c r="F71" s="19"/>
      <c r="G71" s="19"/>
      <c r="H71" s="19"/>
      <c r="I71" s="19"/>
      <c r="J71" s="20"/>
      <c r="M71" s="18"/>
      <c r="N71" s="18"/>
      <c r="O71" s="19"/>
      <c r="P71" s="19"/>
      <c r="Q71" s="19"/>
      <c r="R71" s="19"/>
      <c r="S71" s="19"/>
      <c r="T71" s="19"/>
      <c r="U71" s="20"/>
      <c r="W71" s="18"/>
      <c r="X71" s="18"/>
      <c r="Y71" s="19"/>
      <c r="Z71" s="19"/>
      <c r="AA71" s="19"/>
      <c r="AB71" s="19"/>
      <c r="AC71" s="19"/>
      <c r="AD71" s="19"/>
      <c r="AE71" s="20"/>
      <c r="AG71" s="18"/>
      <c r="AH71" s="18"/>
      <c r="AI71" s="19"/>
      <c r="AJ71" s="19"/>
      <c r="AK71" s="19"/>
      <c r="AL71" s="19"/>
      <c r="AM71" s="19"/>
      <c r="AN71" s="19"/>
      <c r="AO71" s="20"/>
      <c r="AQ71" s="18"/>
      <c r="AR71" s="18"/>
      <c r="AS71" s="19"/>
      <c r="AT71" s="19"/>
      <c r="AU71" s="19"/>
      <c r="AV71" s="19"/>
      <c r="AW71" s="19"/>
      <c r="AX71" s="19"/>
      <c r="AY71" s="20"/>
    </row>
    <row r="72" spans="2:51">
      <c r="B72" s="18" t="s">
        <v>164</v>
      </c>
      <c r="C72" s="18" t="s">
        <v>237</v>
      </c>
      <c r="D72" s="27">
        <v>100</v>
      </c>
      <c r="E72" s="27"/>
      <c r="F72" s="27">
        <v>44334</v>
      </c>
      <c r="G72" s="27"/>
      <c r="H72" s="27"/>
      <c r="I72" s="27"/>
      <c r="J72" s="28">
        <v>44434</v>
      </c>
      <c r="M72" s="18" t="s">
        <v>164</v>
      </c>
      <c r="N72" s="18" t="s">
        <v>237</v>
      </c>
      <c r="O72" s="27">
        <v>92</v>
      </c>
      <c r="P72" s="27"/>
      <c r="Q72" s="27">
        <v>44349</v>
      </c>
      <c r="R72" s="27"/>
      <c r="S72" s="27"/>
      <c r="T72" s="27"/>
      <c r="U72" s="28">
        <v>44441</v>
      </c>
      <c r="W72" s="18" t="s">
        <v>164</v>
      </c>
      <c r="X72" s="18" t="s">
        <v>237</v>
      </c>
      <c r="Y72" s="27">
        <v>0</v>
      </c>
      <c r="Z72" s="27">
        <v>0</v>
      </c>
      <c r="AA72" s="27">
        <v>-15</v>
      </c>
      <c r="AB72" s="27">
        <v>0</v>
      </c>
      <c r="AC72" s="27">
        <v>0</v>
      </c>
      <c r="AD72" s="27">
        <v>0</v>
      </c>
      <c r="AE72" s="28">
        <v>-15</v>
      </c>
      <c r="AG72" s="18" t="s">
        <v>164</v>
      </c>
      <c r="AH72" s="18" t="s">
        <v>237</v>
      </c>
      <c r="AI72" s="27">
        <v>0</v>
      </c>
      <c r="AJ72" s="27">
        <v>0</v>
      </c>
      <c r="AK72" s="27">
        <v>0</v>
      </c>
      <c r="AL72" s="27">
        <v>0</v>
      </c>
      <c r="AM72" s="27">
        <v>0</v>
      </c>
      <c r="AN72" s="27">
        <v>0</v>
      </c>
      <c r="AO72" s="28">
        <v>0</v>
      </c>
      <c r="AQ72" s="18" t="s">
        <v>164</v>
      </c>
      <c r="AR72" s="18" t="s">
        <v>237</v>
      </c>
      <c r="AS72" s="27">
        <v>8</v>
      </c>
      <c r="AT72" s="27">
        <v>0</v>
      </c>
      <c r="AU72" s="27">
        <v>0</v>
      </c>
      <c r="AV72" s="27">
        <v>0</v>
      </c>
      <c r="AW72" s="27">
        <v>0</v>
      </c>
      <c r="AX72" s="27">
        <v>0</v>
      </c>
      <c r="AY72" s="28">
        <v>8</v>
      </c>
    </row>
    <row r="73" spans="2:51">
      <c r="B73" s="18" t="s">
        <v>165</v>
      </c>
      <c r="C73" s="18" t="s">
        <v>238</v>
      </c>
      <c r="D73" s="27"/>
      <c r="E73" s="27"/>
      <c r="F73" s="27"/>
      <c r="G73" s="27">
        <v>5191</v>
      </c>
      <c r="H73" s="27"/>
      <c r="I73" s="27"/>
      <c r="J73" s="28">
        <v>5191</v>
      </c>
      <c r="M73" s="18" t="s">
        <v>165</v>
      </c>
      <c r="N73" s="18" t="s">
        <v>238</v>
      </c>
      <c r="O73" s="27"/>
      <c r="P73" s="27"/>
      <c r="Q73" s="27"/>
      <c r="R73" s="27">
        <v>1108</v>
      </c>
      <c r="S73" s="27"/>
      <c r="T73" s="27"/>
      <c r="U73" s="28">
        <v>1108</v>
      </c>
      <c r="W73" s="18" t="s">
        <v>165</v>
      </c>
      <c r="X73" s="18" t="s">
        <v>238</v>
      </c>
      <c r="Y73" s="27">
        <v>0</v>
      </c>
      <c r="Z73" s="27">
        <v>0</v>
      </c>
      <c r="AA73" s="27">
        <v>0</v>
      </c>
      <c r="AB73" s="27">
        <v>1779</v>
      </c>
      <c r="AC73" s="27">
        <v>0</v>
      </c>
      <c r="AD73" s="27">
        <v>0</v>
      </c>
      <c r="AE73" s="28">
        <v>1779</v>
      </c>
      <c r="AG73" s="18" t="s">
        <v>165</v>
      </c>
      <c r="AH73" s="18" t="s">
        <v>238</v>
      </c>
      <c r="AI73" s="27">
        <v>0</v>
      </c>
      <c r="AJ73" s="27">
        <v>0</v>
      </c>
      <c r="AK73" s="27">
        <v>0</v>
      </c>
      <c r="AL73" s="27">
        <v>1490</v>
      </c>
      <c r="AM73" s="27">
        <v>0</v>
      </c>
      <c r="AN73" s="27">
        <v>0</v>
      </c>
      <c r="AO73" s="28">
        <v>1490</v>
      </c>
      <c r="AQ73" s="18" t="s">
        <v>165</v>
      </c>
      <c r="AR73" s="18" t="s">
        <v>238</v>
      </c>
      <c r="AS73" s="27">
        <v>0</v>
      </c>
      <c r="AT73" s="27">
        <v>0</v>
      </c>
      <c r="AU73" s="27">
        <v>0</v>
      </c>
      <c r="AV73" s="27">
        <v>814</v>
      </c>
      <c r="AW73" s="27">
        <v>0</v>
      </c>
      <c r="AX73" s="27">
        <v>0</v>
      </c>
      <c r="AY73" s="28">
        <v>814</v>
      </c>
    </row>
    <row r="74" spans="2:51" s="2" customFormat="1">
      <c r="B74" s="18" t="s">
        <v>166</v>
      </c>
      <c r="C74" s="18" t="s">
        <v>239</v>
      </c>
      <c r="D74" s="27"/>
      <c r="E74" s="27"/>
      <c r="F74" s="27"/>
      <c r="G74" s="27"/>
      <c r="H74" s="27">
        <v>683</v>
      </c>
      <c r="I74" s="27">
        <v>-683</v>
      </c>
      <c r="J74" s="28">
        <f t="shared" ref="J74" si="58">SUM(D74:I74)</f>
        <v>0</v>
      </c>
      <c r="M74" s="18" t="s">
        <v>166</v>
      </c>
      <c r="N74" s="18" t="s">
        <v>239</v>
      </c>
      <c r="O74" s="27"/>
      <c r="P74" s="27"/>
      <c r="Q74" s="27"/>
      <c r="R74" s="27"/>
      <c r="S74" s="27"/>
      <c r="T74" s="27"/>
      <c r="U74" s="26"/>
      <c r="V74"/>
      <c r="W74" s="18" t="s">
        <v>166</v>
      </c>
      <c r="X74" s="18" t="s">
        <v>239</v>
      </c>
      <c r="Y74" s="27">
        <v>0</v>
      </c>
      <c r="Z74" s="27">
        <v>0</v>
      </c>
      <c r="AA74" s="27">
        <v>0</v>
      </c>
      <c r="AB74" s="27">
        <v>0</v>
      </c>
      <c r="AC74" s="27">
        <v>683</v>
      </c>
      <c r="AD74" s="27">
        <v>-683</v>
      </c>
      <c r="AE74" s="26"/>
      <c r="AF74"/>
      <c r="AG74" s="18" t="s">
        <v>166</v>
      </c>
      <c r="AH74" s="18" t="s">
        <v>239</v>
      </c>
      <c r="AI74" s="27">
        <v>0</v>
      </c>
      <c r="AJ74" s="27">
        <v>0</v>
      </c>
      <c r="AK74" s="27">
        <v>0</v>
      </c>
      <c r="AL74" s="27">
        <v>0</v>
      </c>
      <c r="AM74" s="27">
        <v>0</v>
      </c>
      <c r="AN74" s="27">
        <v>0</v>
      </c>
      <c r="AO74" s="26"/>
      <c r="AP74"/>
      <c r="AQ74" s="18" t="s">
        <v>166</v>
      </c>
      <c r="AR74" s="18" t="s">
        <v>239</v>
      </c>
      <c r="AS74" s="27">
        <v>0</v>
      </c>
      <c r="AT74" s="27">
        <v>0</v>
      </c>
      <c r="AU74" s="27">
        <v>0</v>
      </c>
      <c r="AV74" s="27">
        <v>0</v>
      </c>
      <c r="AW74" s="27">
        <v>0</v>
      </c>
      <c r="AX74" s="27">
        <v>0</v>
      </c>
      <c r="AY74" s="26"/>
    </row>
    <row r="75" spans="2:51">
      <c r="B75" s="21" t="s">
        <v>167</v>
      </c>
      <c r="C75" s="21" t="s">
        <v>240</v>
      </c>
      <c r="D75" s="22">
        <v>100</v>
      </c>
      <c r="E75" s="23"/>
      <c r="F75" s="22">
        <v>44334</v>
      </c>
      <c r="G75" s="22">
        <v>5191</v>
      </c>
      <c r="H75" s="22">
        <v>683</v>
      </c>
      <c r="I75" s="22">
        <v>-683</v>
      </c>
      <c r="J75" s="24">
        <v>49625</v>
      </c>
      <c r="M75" s="21" t="s">
        <v>167</v>
      </c>
      <c r="N75" s="21" t="s">
        <v>240</v>
      </c>
      <c r="O75" s="22">
        <v>92</v>
      </c>
      <c r="P75" s="23"/>
      <c r="Q75" s="22">
        <v>44349</v>
      </c>
      <c r="R75" s="22">
        <v>1108</v>
      </c>
      <c r="S75" s="22"/>
      <c r="T75" s="22"/>
      <c r="U75" s="24">
        <v>45549</v>
      </c>
      <c r="W75" s="21" t="s">
        <v>167</v>
      </c>
      <c r="X75" s="21" t="s">
        <v>240</v>
      </c>
      <c r="Y75" s="22">
        <v>0</v>
      </c>
      <c r="Z75" s="23">
        <v>0</v>
      </c>
      <c r="AA75" s="22">
        <v>-15</v>
      </c>
      <c r="AB75" s="22">
        <v>1779</v>
      </c>
      <c r="AC75" s="22">
        <v>683</v>
      </c>
      <c r="AD75" s="22">
        <v>-683</v>
      </c>
      <c r="AE75" s="24">
        <v>1764</v>
      </c>
      <c r="AG75" s="21" t="s">
        <v>167</v>
      </c>
      <c r="AH75" s="21" t="s">
        <v>240</v>
      </c>
      <c r="AI75" s="22">
        <v>0</v>
      </c>
      <c r="AJ75" s="23">
        <v>0</v>
      </c>
      <c r="AK75" s="22">
        <v>0</v>
      </c>
      <c r="AL75" s="22">
        <v>1490</v>
      </c>
      <c r="AM75" s="22">
        <v>0</v>
      </c>
      <c r="AN75" s="22">
        <v>0</v>
      </c>
      <c r="AO75" s="24">
        <v>1490</v>
      </c>
      <c r="AQ75" s="21" t="s">
        <v>167</v>
      </c>
      <c r="AR75" s="21" t="s">
        <v>240</v>
      </c>
      <c r="AS75" s="22">
        <v>8</v>
      </c>
      <c r="AT75" s="23">
        <v>0</v>
      </c>
      <c r="AU75" s="22">
        <v>0</v>
      </c>
      <c r="AV75" s="22">
        <v>814</v>
      </c>
      <c r="AW75" s="22">
        <v>0</v>
      </c>
      <c r="AX75" s="22">
        <v>0</v>
      </c>
      <c r="AY75" s="24">
        <v>822</v>
      </c>
    </row>
    <row r="76" spans="2:51">
      <c r="B76" s="18"/>
      <c r="C76" s="18"/>
      <c r="D76" s="19"/>
      <c r="E76" s="19"/>
      <c r="F76" s="19"/>
      <c r="G76" s="19"/>
      <c r="H76" s="19"/>
      <c r="I76" s="19"/>
      <c r="J76" s="20"/>
      <c r="M76" s="18"/>
      <c r="N76" s="18"/>
      <c r="O76" s="19"/>
      <c r="P76" s="19"/>
      <c r="Q76" s="19"/>
      <c r="R76" s="19"/>
      <c r="S76" s="19"/>
      <c r="T76" s="19"/>
      <c r="U76" s="20"/>
      <c r="W76" s="18"/>
      <c r="X76" s="18"/>
      <c r="Y76" s="19"/>
      <c r="Z76" s="19"/>
      <c r="AA76" s="19"/>
      <c r="AB76" s="19"/>
      <c r="AC76" s="19"/>
      <c r="AD76" s="19"/>
      <c r="AE76" s="20"/>
      <c r="AG76" s="18"/>
      <c r="AH76" s="18"/>
      <c r="AI76" s="19"/>
      <c r="AJ76" s="19"/>
      <c r="AK76" s="19"/>
      <c r="AL76" s="19"/>
      <c r="AM76" s="19"/>
      <c r="AN76" s="19"/>
      <c r="AO76" s="20"/>
      <c r="AQ76" s="18"/>
      <c r="AR76" s="18"/>
      <c r="AS76" s="19"/>
      <c r="AT76" s="19"/>
      <c r="AU76" s="19"/>
      <c r="AV76" s="19"/>
      <c r="AW76" s="19"/>
      <c r="AX76" s="19"/>
      <c r="AY76" s="20"/>
    </row>
    <row r="77" spans="2:51" ht="60.6">
      <c r="B77" s="11" t="s">
        <v>173</v>
      </c>
      <c r="C77" s="18" t="s">
        <v>110</v>
      </c>
      <c r="D77" s="27"/>
      <c r="E77" s="27"/>
      <c r="F77" s="27"/>
      <c r="G77" s="27"/>
      <c r="H77" s="27"/>
      <c r="I77" s="27">
        <v>22885</v>
      </c>
      <c r="J77" s="28">
        <v>22885</v>
      </c>
      <c r="M77" s="18" t="s">
        <v>173</v>
      </c>
      <c r="N77" s="18" t="s">
        <v>110</v>
      </c>
      <c r="O77" s="27"/>
      <c r="P77" s="27"/>
      <c r="Q77" s="27"/>
      <c r="R77" s="27"/>
      <c r="S77" s="27"/>
      <c r="T77" s="27">
        <v>3039</v>
      </c>
      <c r="U77" s="28">
        <v>3039</v>
      </c>
      <c r="W77" s="11" t="s">
        <v>173</v>
      </c>
      <c r="X77" s="18" t="s">
        <v>110</v>
      </c>
      <c r="Y77" s="27">
        <v>0</v>
      </c>
      <c r="Z77" s="27">
        <v>0</v>
      </c>
      <c r="AA77" s="27">
        <v>0</v>
      </c>
      <c r="AB77" s="27">
        <v>0</v>
      </c>
      <c r="AC77" s="27">
        <v>0</v>
      </c>
      <c r="AD77" s="27">
        <v>5718</v>
      </c>
      <c r="AE77" s="28">
        <v>5718</v>
      </c>
      <c r="AG77" s="11" t="s">
        <v>173</v>
      </c>
      <c r="AH77" s="18" t="s">
        <v>110</v>
      </c>
      <c r="AI77" s="27">
        <v>0</v>
      </c>
      <c r="AJ77" s="27">
        <v>0</v>
      </c>
      <c r="AK77" s="27">
        <v>0</v>
      </c>
      <c r="AL77" s="27">
        <v>0</v>
      </c>
      <c r="AM77" s="27">
        <v>0</v>
      </c>
      <c r="AN77" s="27">
        <v>3101</v>
      </c>
      <c r="AO77" s="28">
        <v>3101</v>
      </c>
      <c r="AQ77" s="11" t="s">
        <v>173</v>
      </c>
      <c r="AR77" s="18" t="s">
        <v>110</v>
      </c>
      <c r="AS77" s="27">
        <v>0</v>
      </c>
      <c r="AT77" s="27">
        <v>0</v>
      </c>
      <c r="AU77" s="27">
        <v>0</v>
      </c>
      <c r="AV77" s="27">
        <v>0</v>
      </c>
      <c r="AW77" s="27">
        <v>0</v>
      </c>
      <c r="AX77" s="27">
        <v>11027</v>
      </c>
      <c r="AY77" s="28">
        <v>11027</v>
      </c>
    </row>
    <row r="78" spans="2:51">
      <c r="B78" s="21" t="s">
        <v>168</v>
      </c>
      <c r="C78" s="21" t="s">
        <v>241</v>
      </c>
      <c r="D78" s="22"/>
      <c r="E78" s="23"/>
      <c r="F78" s="22"/>
      <c r="G78" s="22"/>
      <c r="H78" s="22"/>
      <c r="I78" s="22">
        <v>22885</v>
      </c>
      <c r="J78" s="24">
        <v>22885</v>
      </c>
      <c r="M78" s="21" t="s">
        <v>168</v>
      </c>
      <c r="N78" s="21" t="s">
        <v>241</v>
      </c>
      <c r="O78" s="22"/>
      <c r="P78" s="23"/>
      <c r="Q78" s="22"/>
      <c r="R78" s="22"/>
      <c r="S78" s="22"/>
      <c r="T78" s="22">
        <v>3039</v>
      </c>
      <c r="U78" s="24">
        <v>3039</v>
      </c>
      <c r="W78" s="21" t="s">
        <v>168</v>
      </c>
      <c r="X78" s="21" t="s">
        <v>241</v>
      </c>
      <c r="Y78" s="22">
        <v>0</v>
      </c>
      <c r="Z78" s="23">
        <v>0</v>
      </c>
      <c r="AA78" s="22">
        <v>0</v>
      </c>
      <c r="AB78" s="22">
        <v>0</v>
      </c>
      <c r="AC78" s="22">
        <v>0</v>
      </c>
      <c r="AD78" s="22">
        <v>5718</v>
      </c>
      <c r="AE78" s="24">
        <v>5718</v>
      </c>
      <c r="AG78" s="21" t="s">
        <v>168</v>
      </c>
      <c r="AH78" s="21" t="s">
        <v>241</v>
      </c>
      <c r="AI78" s="22">
        <v>0</v>
      </c>
      <c r="AJ78" s="23">
        <v>0</v>
      </c>
      <c r="AK78" s="22">
        <v>0</v>
      </c>
      <c r="AL78" s="22">
        <v>0</v>
      </c>
      <c r="AM78" s="22">
        <v>0</v>
      </c>
      <c r="AN78" s="22">
        <v>3101</v>
      </c>
      <c r="AO78" s="24">
        <v>3101</v>
      </c>
      <c r="AQ78" s="21" t="s">
        <v>168</v>
      </c>
      <c r="AR78" s="21" t="s">
        <v>241</v>
      </c>
      <c r="AS78" s="22">
        <v>0</v>
      </c>
      <c r="AT78" s="23">
        <v>0</v>
      </c>
      <c r="AU78" s="22">
        <v>0</v>
      </c>
      <c r="AV78" s="22">
        <v>0</v>
      </c>
      <c r="AW78" s="22">
        <v>0</v>
      </c>
      <c r="AX78" s="22">
        <v>11027</v>
      </c>
      <c r="AY78" s="24">
        <v>11027</v>
      </c>
    </row>
    <row r="79" spans="2:51" s="2" customFormat="1">
      <c r="B79" s="18"/>
      <c r="C79" s="18"/>
      <c r="D79" s="19"/>
      <c r="E79" s="19"/>
      <c r="F79" s="19"/>
      <c r="G79" s="19"/>
      <c r="H79" s="19"/>
      <c r="I79" s="19"/>
      <c r="J79" s="20"/>
      <c r="M79" s="18"/>
      <c r="N79" s="18"/>
      <c r="O79" s="19"/>
      <c r="P79" s="19"/>
      <c r="Q79" s="19"/>
      <c r="R79" s="19"/>
      <c r="S79" s="19"/>
      <c r="T79" s="19"/>
      <c r="U79" s="20"/>
      <c r="V79"/>
      <c r="W79" s="18"/>
      <c r="X79" s="18"/>
      <c r="Y79" s="19"/>
      <c r="Z79" s="19"/>
      <c r="AA79" s="19"/>
      <c r="AB79" s="19"/>
      <c r="AC79" s="19"/>
      <c r="AD79" s="19"/>
      <c r="AE79" s="20"/>
      <c r="AF79"/>
      <c r="AG79" s="18"/>
      <c r="AH79" s="18"/>
      <c r="AI79" s="19"/>
      <c r="AJ79" s="19"/>
      <c r="AK79" s="19"/>
      <c r="AL79" s="19"/>
      <c r="AM79" s="19"/>
      <c r="AN79" s="19"/>
      <c r="AO79" s="20"/>
      <c r="AP79"/>
      <c r="AQ79" s="18"/>
      <c r="AR79" s="18"/>
      <c r="AS79" s="19"/>
      <c r="AT79" s="19"/>
      <c r="AU79" s="19"/>
      <c r="AV79" s="19"/>
      <c r="AW79" s="19"/>
      <c r="AX79" s="19"/>
      <c r="AY79" s="20"/>
    </row>
    <row r="80" spans="2:51" ht="15.6">
      <c r="B80" s="5" t="s">
        <v>256</v>
      </c>
      <c r="C80" s="5" t="s">
        <v>257</v>
      </c>
      <c r="D80" s="6">
        <v>867.44999999999993</v>
      </c>
      <c r="E80" s="5">
        <v>0</v>
      </c>
      <c r="F80" s="6">
        <v>152115</v>
      </c>
      <c r="G80" s="6">
        <v>7038</v>
      </c>
      <c r="H80" s="6">
        <v>683</v>
      </c>
      <c r="I80" s="6">
        <v>-23561</v>
      </c>
      <c r="J80" s="15">
        <v>137142.45000000001</v>
      </c>
      <c r="M80" s="5" t="s">
        <v>325</v>
      </c>
      <c r="N80" s="5" t="s">
        <v>337</v>
      </c>
      <c r="O80" s="6">
        <v>859.44999999999993</v>
      </c>
      <c r="P80" s="5">
        <v>0</v>
      </c>
      <c r="Q80" s="6">
        <v>152130</v>
      </c>
      <c r="R80" s="6">
        <v>2955</v>
      </c>
      <c r="S80" s="6">
        <v>0</v>
      </c>
      <c r="T80" s="6">
        <v>-42724</v>
      </c>
      <c r="U80" s="15">
        <v>113220.45</v>
      </c>
      <c r="W80" s="181" t="s">
        <v>398</v>
      </c>
      <c r="X80" s="5" t="s">
        <v>400</v>
      </c>
      <c r="Y80" s="6">
        <v>859.44999999999993</v>
      </c>
      <c r="Z80" s="5">
        <v>0</v>
      </c>
      <c r="AA80" s="6">
        <v>152115</v>
      </c>
      <c r="AB80" s="6">
        <v>4734</v>
      </c>
      <c r="AC80" s="6">
        <v>683</v>
      </c>
      <c r="AD80" s="6">
        <v>-37689</v>
      </c>
      <c r="AE80" s="15">
        <v>120702.45000000001</v>
      </c>
      <c r="AG80" s="5" t="s">
        <v>326</v>
      </c>
      <c r="AH80" s="172" t="s">
        <v>341</v>
      </c>
      <c r="AI80" s="6">
        <v>859.44999999999993</v>
      </c>
      <c r="AJ80" s="5">
        <v>0</v>
      </c>
      <c r="AK80" s="6">
        <v>152115</v>
      </c>
      <c r="AL80" s="6">
        <v>6224</v>
      </c>
      <c r="AM80" s="6">
        <v>683</v>
      </c>
      <c r="AN80" s="6">
        <v>-34588</v>
      </c>
      <c r="AO80" s="15">
        <v>125293.45000000001</v>
      </c>
      <c r="AQ80" s="5" t="s">
        <v>327</v>
      </c>
      <c r="AR80" s="172" t="s">
        <v>257</v>
      </c>
      <c r="AS80" s="6">
        <v>867.44999999999993</v>
      </c>
      <c r="AT80" s="5">
        <v>0</v>
      </c>
      <c r="AU80" s="6">
        <v>152115</v>
      </c>
      <c r="AV80" s="6">
        <v>7038</v>
      </c>
      <c r="AW80" s="6">
        <v>683</v>
      </c>
      <c r="AX80" s="6">
        <v>-23561</v>
      </c>
      <c r="AY80" s="15">
        <v>137142.45000000001</v>
      </c>
    </row>
    <row r="81" spans="2:10">
      <c r="B81" s="9"/>
      <c r="C81" s="9"/>
      <c r="D81" s="8"/>
    </row>
    <row r="82" spans="2:10" ht="15.6">
      <c r="B82" s="35" t="s">
        <v>328</v>
      </c>
      <c r="C82" s="36"/>
      <c r="D82" s="155"/>
      <c r="E82" s="156"/>
      <c r="F82" s="156"/>
      <c r="G82" s="156"/>
      <c r="H82" s="156"/>
      <c r="I82" s="156"/>
      <c r="J82" s="156"/>
    </row>
    <row r="83" spans="2:10" ht="69">
      <c r="B83" s="154" t="s">
        <v>274</v>
      </c>
      <c r="C83" s="154"/>
      <c r="D83" s="16" t="s">
        <v>17</v>
      </c>
      <c r="E83" s="16" t="s">
        <v>18</v>
      </c>
      <c r="F83" s="16" t="s">
        <v>19</v>
      </c>
      <c r="G83" s="16" t="s">
        <v>169</v>
      </c>
      <c r="H83" s="16" t="s">
        <v>21</v>
      </c>
      <c r="I83" s="16" t="s">
        <v>233</v>
      </c>
      <c r="J83" s="17" t="s">
        <v>171</v>
      </c>
    </row>
    <row r="84" spans="2:10" ht="41.4">
      <c r="B84" s="154" t="s">
        <v>275</v>
      </c>
      <c r="C84" s="154"/>
      <c r="D84" s="16" t="s">
        <v>144</v>
      </c>
      <c r="E84" s="16" t="s">
        <v>234</v>
      </c>
      <c r="F84" s="16" t="s">
        <v>189</v>
      </c>
      <c r="G84" s="16" t="s">
        <v>190</v>
      </c>
      <c r="H84" s="16" t="s">
        <v>145</v>
      </c>
      <c r="I84" s="16" t="s">
        <v>191</v>
      </c>
      <c r="J84" s="17" t="s">
        <v>235</v>
      </c>
    </row>
    <row r="85" spans="2:10">
      <c r="B85" s="21" t="s">
        <v>276</v>
      </c>
      <c r="C85" s="21" t="s">
        <v>277</v>
      </c>
      <c r="D85" s="22">
        <v>733.55000000000007</v>
      </c>
      <c r="E85" s="23">
        <v>0</v>
      </c>
      <c r="F85" s="22">
        <v>107781.20800000001</v>
      </c>
      <c r="G85" s="22">
        <v>33.9</v>
      </c>
      <c r="H85" s="22">
        <v>0</v>
      </c>
      <c r="I85" s="22">
        <v>-54305.038999999997</v>
      </c>
      <c r="J85" s="24">
        <f t="shared" ref="J85:J92" si="59">SUM(D85:I85)</f>
        <v>54243.619000000013</v>
      </c>
    </row>
    <row r="86" spans="2:10">
      <c r="B86" s="18"/>
      <c r="C86" s="18"/>
      <c r="D86" s="19"/>
      <c r="E86" s="19"/>
      <c r="F86" s="19"/>
      <c r="G86" s="19"/>
      <c r="H86" s="19"/>
      <c r="I86" s="19"/>
      <c r="J86" s="20"/>
    </row>
    <row r="87" spans="2:10">
      <c r="B87" s="18" t="s">
        <v>164</v>
      </c>
      <c r="C87" s="18" t="s">
        <v>237</v>
      </c>
      <c r="D87" s="27">
        <v>33.9</v>
      </c>
      <c r="E87" s="27"/>
      <c r="F87" s="27"/>
      <c r="G87" s="27">
        <v>-33.9</v>
      </c>
      <c r="H87" s="27"/>
      <c r="I87" s="27"/>
      <c r="J87" s="28">
        <f t="shared" si="59"/>
        <v>0</v>
      </c>
    </row>
    <row r="88" spans="2:10">
      <c r="B88" s="18" t="s">
        <v>165</v>
      </c>
      <c r="C88" s="18" t="s">
        <v>238</v>
      </c>
      <c r="D88" s="27"/>
      <c r="E88" s="27"/>
      <c r="F88" s="27"/>
      <c r="G88" s="27">
        <v>1847.0260000000001</v>
      </c>
      <c r="H88" s="27"/>
      <c r="I88" s="27"/>
      <c r="J88" s="28">
        <f t="shared" si="59"/>
        <v>1847.0260000000001</v>
      </c>
    </row>
    <row r="89" spans="2:10">
      <c r="B89" s="18" t="s">
        <v>166</v>
      </c>
      <c r="C89" s="18" t="s">
        <v>239</v>
      </c>
      <c r="D89" s="27"/>
      <c r="E89" s="27"/>
      <c r="F89" s="27"/>
      <c r="G89" s="27"/>
      <c r="H89" s="27"/>
      <c r="I89" s="27"/>
      <c r="J89" s="28">
        <f t="shared" si="59"/>
        <v>0</v>
      </c>
    </row>
    <row r="90" spans="2:10">
      <c r="B90" s="21" t="s">
        <v>167</v>
      </c>
      <c r="C90" s="21" t="s">
        <v>240</v>
      </c>
      <c r="D90" s="22">
        <f>SUM(D87:D89)</f>
        <v>33.9</v>
      </c>
      <c r="E90" s="22">
        <f t="shared" ref="E90:I90" si="60">SUM(E87:E89)</f>
        <v>0</v>
      </c>
      <c r="F90" s="22">
        <f t="shared" si="60"/>
        <v>0</v>
      </c>
      <c r="G90" s="22">
        <f>SUM(G87:G89)</f>
        <v>1813.126</v>
      </c>
      <c r="H90" s="22">
        <f>SUM(H87:H89)</f>
        <v>0</v>
      </c>
      <c r="I90" s="22">
        <f t="shared" si="60"/>
        <v>0</v>
      </c>
      <c r="J90" s="24">
        <f t="shared" si="59"/>
        <v>1847.0260000000001</v>
      </c>
    </row>
    <row r="91" spans="2:10">
      <c r="B91" s="18"/>
      <c r="C91" s="18"/>
      <c r="D91" s="19"/>
      <c r="E91" s="19"/>
      <c r="F91" s="19"/>
      <c r="G91" s="19"/>
      <c r="H91" s="19"/>
      <c r="I91" s="19"/>
      <c r="J91" s="20"/>
    </row>
    <row r="92" spans="2:10">
      <c r="B92" s="11" t="s">
        <v>278</v>
      </c>
      <c r="C92" s="18" t="s">
        <v>110</v>
      </c>
      <c r="D92" s="27"/>
      <c r="E92" s="27"/>
      <c r="F92" s="27"/>
      <c r="G92" s="27"/>
      <c r="H92" s="27"/>
      <c r="I92" s="27">
        <v>8541.6489999999994</v>
      </c>
      <c r="J92" s="28">
        <f t="shared" si="59"/>
        <v>8541.6489999999994</v>
      </c>
    </row>
    <row r="93" spans="2:10">
      <c r="B93" s="21" t="s">
        <v>168</v>
      </c>
      <c r="C93" s="21" t="s">
        <v>241</v>
      </c>
      <c r="D93" s="22">
        <f>SUM(D92:D92)</f>
        <v>0</v>
      </c>
      <c r="E93" s="22">
        <f t="shared" ref="E93:J93" si="61">SUM(E92:E92)</f>
        <v>0</v>
      </c>
      <c r="F93" s="22">
        <f t="shared" si="61"/>
        <v>0</v>
      </c>
      <c r="G93" s="22">
        <f t="shared" si="61"/>
        <v>0</v>
      </c>
      <c r="H93" s="22">
        <f t="shared" si="61"/>
        <v>0</v>
      </c>
      <c r="I93" s="22">
        <f t="shared" si="61"/>
        <v>8541.6489999999994</v>
      </c>
      <c r="J93" s="22">
        <f t="shared" si="61"/>
        <v>8541.6489999999994</v>
      </c>
    </row>
    <row r="94" spans="2:10">
      <c r="B94" s="18"/>
      <c r="C94" s="18"/>
      <c r="D94" s="19"/>
      <c r="E94" s="19"/>
      <c r="F94" s="19"/>
      <c r="G94" s="19"/>
      <c r="H94" s="19"/>
      <c r="I94" s="19"/>
      <c r="J94" s="20"/>
    </row>
    <row r="95" spans="2:10" ht="15.6">
      <c r="B95" s="5" t="s">
        <v>279</v>
      </c>
      <c r="C95" s="5" t="s">
        <v>280</v>
      </c>
      <c r="D95" s="6">
        <f>SUM(D93,D90,D85)</f>
        <v>767.45</v>
      </c>
      <c r="E95" s="5">
        <f t="shared" ref="E95:I95" si="62">SUM(E93,E90,E85)</f>
        <v>0</v>
      </c>
      <c r="F95" s="6">
        <f>SUM(F93,F90,F85)</f>
        <v>107781.20800000001</v>
      </c>
      <c r="G95" s="6">
        <f t="shared" si="62"/>
        <v>1847.0260000000001</v>
      </c>
      <c r="H95" s="6">
        <f t="shared" si="62"/>
        <v>0</v>
      </c>
      <c r="I95" s="6">
        <f t="shared" si="62"/>
        <v>-45763.39</v>
      </c>
      <c r="J95" s="15">
        <f>SUM(D95:I95)</f>
        <v>64632.294000000009</v>
      </c>
    </row>
    <row r="97" spans="2:10" ht="15.6">
      <c r="B97" s="35" t="s">
        <v>329</v>
      </c>
      <c r="C97" s="36"/>
      <c r="D97" s="155"/>
      <c r="E97" s="156"/>
      <c r="F97" s="156"/>
      <c r="G97" s="156"/>
      <c r="H97" s="156"/>
      <c r="I97" s="156"/>
      <c r="J97" s="156"/>
    </row>
    <row r="98" spans="2:10" ht="69">
      <c r="B98" s="154" t="s">
        <v>281</v>
      </c>
      <c r="C98" s="154"/>
      <c r="D98" s="16" t="s">
        <v>17</v>
      </c>
      <c r="E98" s="16" t="s">
        <v>18</v>
      </c>
      <c r="F98" s="16" t="s">
        <v>19</v>
      </c>
      <c r="G98" s="16" t="s">
        <v>169</v>
      </c>
      <c r="H98" s="16" t="s">
        <v>21</v>
      </c>
      <c r="I98" s="16" t="s">
        <v>170</v>
      </c>
      <c r="J98" s="17" t="s">
        <v>171</v>
      </c>
    </row>
    <row r="99" spans="2:10" ht="41.4">
      <c r="B99" s="154" t="s">
        <v>282</v>
      </c>
      <c r="C99" s="154"/>
      <c r="D99" s="16" t="s">
        <v>144</v>
      </c>
      <c r="E99" s="16" t="s">
        <v>234</v>
      </c>
      <c r="F99" s="16" t="s">
        <v>189</v>
      </c>
      <c r="G99" s="16" t="s">
        <v>190</v>
      </c>
      <c r="H99" s="16" t="s">
        <v>145</v>
      </c>
      <c r="I99" s="16" t="s">
        <v>191</v>
      </c>
      <c r="J99" s="17" t="s">
        <v>235</v>
      </c>
    </row>
    <row r="100" spans="2:10">
      <c r="B100" s="21" t="s">
        <v>283</v>
      </c>
      <c r="C100" s="21" t="s">
        <v>284</v>
      </c>
      <c r="D100" s="22">
        <v>733.55000000000007</v>
      </c>
      <c r="E100" s="23">
        <v>0</v>
      </c>
      <c r="F100" s="22">
        <v>99517.888000000006</v>
      </c>
      <c r="G100" s="22">
        <v>0</v>
      </c>
      <c r="H100" s="22">
        <v>0</v>
      </c>
      <c r="I100" s="22">
        <v>-65179.407999999996</v>
      </c>
      <c r="J100" s="24">
        <f t="shared" ref="J100:J108" si="63">SUM(D100:I100)</f>
        <v>35072.030000000013</v>
      </c>
    </row>
    <row r="101" spans="2:10">
      <c r="B101" s="18"/>
      <c r="C101" s="18"/>
      <c r="D101" s="19"/>
      <c r="E101" s="19"/>
      <c r="F101" s="19"/>
      <c r="G101" s="19"/>
      <c r="H101" s="19"/>
      <c r="I101" s="19"/>
      <c r="J101" s="20"/>
    </row>
    <row r="102" spans="2:10">
      <c r="B102" s="18" t="s">
        <v>164</v>
      </c>
      <c r="C102" s="18" t="s">
        <v>237</v>
      </c>
      <c r="D102" s="27"/>
      <c r="E102" s="27"/>
      <c r="F102" s="27">
        <v>8263.32</v>
      </c>
      <c r="G102" s="27">
        <v>33.9</v>
      </c>
      <c r="H102" s="27"/>
      <c r="I102" s="27"/>
      <c r="J102" s="28">
        <f t="shared" si="63"/>
        <v>8297.2199999999993</v>
      </c>
    </row>
    <row r="103" spans="2:10">
      <c r="B103" s="18" t="s">
        <v>165</v>
      </c>
      <c r="C103" s="18" t="s">
        <v>238</v>
      </c>
      <c r="D103" s="27"/>
      <c r="E103" s="27"/>
      <c r="F103" s="27"/>
      <c r="G103" s="27"/>
      <c r="H103" s="27"/>
      <c r="I103" s="27"/>
      <c r="J103" s="28">
        <f t="shared" si="63"/>
        <v>0</v>
      </c>
    </row>
    <row r="104" spans="2:10">
      <c r="B104" s="18" t="s">
        <v>166</v>
      </c>
      <c r="C104" s="18" t="s">
        <v>239</v>
      </c>
      <c r="D104" s="27"/>
      <c r="E104" s="27"/>
      <c r="F104" s="27"/>
      <c r="G104" s="27"/>
      <c r="H104" s="27"/>
      <c r="I104" s="27"/>
      <c r="J104" s="28">
        <f t="shared" si="63"/>
        <v>0</v>
      </c>
    </row>
    <row r="105" spans="2:10">
      <c r="B105" s="21" t="s">
        <v>167</v>
      </c>
      <c r="C105" s="21" t="s">
        <v>240</v>
      </c>
      <c r="D105" s="22">
        <f>SUM(D102:D104)</f>
        <v>0</v>
      </c>
      <c r="E105" s="23">
        <f t="shared" ref="E105" si="64">SUM(E102:E104)</f>
        <v>0</v>
      </c>
      <c r="F105" s="22">
        <f t="shared" ref="F105" si="65">SUM(F102:F104)</f>
        <v>8263.32</v>
      </c>
      <c r="G105" s="22">
        <f t="shared" ref="G105" si="66">SUM(G102:G104)</f>
        <v>33.9</v>
      </c>
      <c r="H105" s="22">
        <f t="shared" ref="H105" si="67">SUM(H102:H104)</f>
        <v>0</v>
      </c>
      <c r="I105" s="22">
        <f t="shared" ref="I105" si="68">SUM(I102:I104)</f>
        <v>0</v>
      </c>
      <c r="J105" s="24">
        <f t="shared" si="63"/>
        <v>8297.2199999999993</v>
      </c>
    </row>
    <row r="106" spans="2:10">
      <c r="B106" s="18"/>
      <c r="C106" s="18"/>
      <c r="D106" s="19"/>
      <c r="E106" s="19"/>
      <c r="F106" s="19"/>
      <c r="G106" s="19"/>
      <c r="H106" s="19"/>
      <c r="I106" s="19"/>
      <c r="J106" s="20"/>
    </row>
    <row r="107" spans="2:10">
      <c r="B107" s="11" t="s">
        <v>285</v>
      </c>
      <c r="C107" s="18" t="s">
        <v>110</v>
      </c>
      <c r="D107" s="27"/>
      <c r="E107" s="27"/>
      <c r="F107" s="27"/>
      <c r="G107" s="27"/>
      <c r="H107" s="27"/>
      <c r="I107" s="27">
        <v>10874.369000000001</v>
      </c>
      <c r="J107" s="28">
        <f t="shared" si="63"/>
        <v>10874.369000000001</v>
      </c>
    </row>
    <row r="108" spans="2:10">
      <c r="B108" s="21" t="s">
        <v>168</v>
      </c>
      <c r="C108" s="21" t="s">
        <v>241</v>
      </c>
      <c r="D108" s="22">
        <f>SUM(D107)</f>
        <v>0</v>
      </c>
      <c r="E108" s="23">
        <f t="shared" ref="E108" si="69">SUM(E107)</f>
        <v>0</v>
      </c>
      <c r="F108" s="22">
        <f t="shared" ref="F108" si="70">SUM(F107)</f>
        <v>0</v>
      </c>
      <c r="G108" s="22">
        <f t="shared" ref="G108" si="71">SUM(G107)</f>
        <v>0</v>
      </c>
      <c r="H108" s="22">
        <f t="shared" ref="H108" si="72">SUM(H107)</f>
        <v>0</v>
      </c>
      <c r="I108" s="22">
        <f t="shared" ref="I108" si="73">SUM(I107)</f>
        <v>10874.369000000001</v>
      </c>
      <c r="J108" s="24">
        <f t="shared" si="63"/>
        <v>10874.369000000001</v>
      </c>
    </row>
    <row r="109" spans="2:10">
      <c r="B109" s="18"/>
      <c r="C109" s="18"/>
      <c r="D109" s="19"/>
      <c r="E109" s="19"/>
      <c r="F109" s="19"/>
      <c r="G109" s="19"/>
      <c r="H109" s="19"/>
      <c r="I109" s="19"/>
      <c r="J109" s="20"/>
    </row>
    <row r="110" spans="2:10" ht="15.6">
      <c r="B110" s="5" t="s">
        <v>286</v>
      </c>
      <c r="C110" s="5" t="s">
        <v>287</v>
      </c>
      <c r="D110" s="6">
        <f>SUM(D108,D105,D100)</f>
        <v>733.55000000000007</v>
      </c>
      <c r="E110" s="5">
        <f t="shared" ref="E110:I110" si="74">SUM(E108,E105,E100)</f>
        <v>0</v>
      </c>
      <c r="F110" s="6">
        <f>SUM(F108,F105,F100)</f>
        <v>107781.20800000001</v>
      </c>
      <c r="G110" s="6">
        <f t="shared" si="74"/>
        <v>33.9</v>
      </c>
      <c r="H110" s="6">
        <f t="shared" si="74"/>
        <v>0</v>
      </c>
      <c r="I110" s="6">
        <f t="shared" si="74"/>
        <v>-54305.038999999997</v>
      </c>
      <c r="J110" s="15">
        <f>SUM(D110:I110)</f>
        <v>54243.619000000013</v>
      </c>
    </row>
    <row r="112" spans="2:10" ht="15.6">
      <c r="B112" s="35" t="s">
        <v>330</v>
      </c>
      <c r="C112" s="36"/>
      <c r="D112" s="155"/>
      <c r="E112" s="156"/>
      <c r="F112" s="156"/>
      <c r="G112" s="156"/>
      <c r="H112" s="156"/>
      <c r="I112" s="156"/>
      <c r="J112" s="156"/>
    </row>
    <row r="113" spans="2:10" ht="69">
      <c r="B113" s="154" t="s">
        <v>288</v>
      </c>
      <c r="C113" s="154"/>
      <c r="D113" s="16" t="s">
        <v>17</v>
      </c>
      <c r="E113" s="16" t="s">
        <v>18</v>
      </c>
      <c r="F113" s="16" t="s">
        <v>19</v>
      </c>
      <c r="G113" s="16" t="s">
        <v>169</v>
      </c>
      <c r="H113" s="16" t="s">
        <v>21</v>
      </c>
      <c r="I113" s="16" t="s">
        <v>170</v>
      </c>
      <c r="J113" s="17" t="s">
        <v>171</v>
      </c>
    </row>
    <row r="114" spans="2:10" ht="41.4">
      <c r="B114" s="154" t="s">
        <v>289</v>
      </c>
      <c r="C114" s="154"/>
      <c r="D114" s="16" t="s">
        <v>144</v>
      </c>
      <c r="E114" s="16" t="s">
        <v>234</v>
      </c>
      <c r="F114" s="16" t="s">
        <v>189</v>
      </c>
      <c r="G114" s="16" t="s">
        <v>190</v>
      </c>
      <c r="H114" s="16" t="s">
        <v>145</v>
      </c>
      <c r="I114" s="16" t="s">
        <v>191</v>
      </c>
      <c r="J114" s="17" t="s">
        <v>235</v>
      </c>
    </row>
    <row r="115" spans="2:10">
      <c r="B115" s="21" t="s">
        <v>290</v>
      </c>
      <c r="C115" s="21" t="s">
        <v>291</v>
      </c>
      <c r="D115" s="22">
        <v>667.45</v>
      </c>
      <c r="E115" s="23">
        <v>0</v>
      </c>
      <c r="F115" s="22">
        <v>83562.194000000003</v>
      </c>
      <c r="G115" s="22">
        <v>0</v>
      </c>
      <c r="H115" s="22">
        <v>0</v>
      </c>
      <c r="I115" s="22">
        <v>-56899.091</v>
      </c>
      <c r="J115" s="24">
        <f t="shared" ref="J115:J123" si="75">SUM(D115:I115)</f>
        <v>27330.553</v>
      </c>
    </row>
    <row r="116" spans="2:10">
      <c r="B116" s="18"/>
      <c r="C116" s="18"/>
      <c r="D116" s="19"/>
      <c r="E116" s="19"/>
      <c r="F116" s="19"/>
      <c r="G116" s="19"/>
      <c r="H116" s="19"/>
      <c r="I116" s="19"/>
      <c r="J116" s="28"/>
    </row>
    <row r="117" spans="2:10">
      <c r="B117" s="18" t="s">
        <v>164</v>
      </c>
      <c r="C117" s="18" t="s">
        <v>237</v>
      </c>
      <c r="D117" s="27">
        <v>66.099999999999994</v>
      </c>
      <c r="E117" s="27"/>
      <c r="F117" s="27">
        <v>15955.694</v>
      </c>
      <c r="G117" s="27"/>
      <c r="H117" s="27"/>
      <c r="I117" s="27"/>
      <c r="J117" s="28">
        <f t="shared" si="75"/>
        <v>16021.794</v>
      </c>
    </row>
    <row r="118" spans="2:10">
      <c r="B118" s="18" t="s">
        <v>165</v>
      </c>
      <c r="C118" s="18" t="s">
        <v>238</v>
      </c>
      <c r="D118" s="27"/>
      <c r="E118" s="27"/>
      <c r="F118" s="27"/>
      <c r="G118" s="27"/>
      <c r="H118" s="27"/>
      <c r="I118" s="27"/>
      <c r="J118" s="28">
        <f t="shared" si="75"/>
        <v>0</v>
      </c>
    </row>
    <row r="119" spans="2:10">
      <c r="B119" s="18" t="s">
        <v>166</v>
      </c>
      <c r="C119" s="18" t="s">
        <v>239</v>
      </c>
      <c r="D119" s="27"/>
      <c r="E119" s="27"/>
      <c r="F119" s="27"/>
      <c r="G119" s="27"/>
      <c r="H119" s="27"/>
      <c r="I119" s="27"/>
      <c r="J119" s="28">
        <f t="shared" si="75"/>
        <v>0</v>
      </c>
    </row>
    <row r="120" spans="2:10">
      <c r="B120" s="21" t="s">
        <v>167</v>
      </c>
      <c r="C120" s="21" t="s">
        <v>240</v>
      </c>
      <c r="D120" s="22">
        <f>SUM(D117:D119)</f>
        <v>66.099999999999994</v>
      </c>
      <c r="E120" s="23">
        <f t="shared" ref="E120" si="76">SUM(E117:E119)</f>
        <v>0</v>
      </c>
      <c r="F120" s="22">
        <f t="shared" ref="F120" si="77">SUM(F117:F119)</f>
        <v>15955.694</v>
      </c>
      <c r="G120" s="22">
        <f t="shared" ref="G120" si="78">SUM(G117:G119)</f>
        <v>0</v>
      </c>
      <c r="H120" s="22">
        <f t="shared" ref="H120" si="79">SUM(H117:H119)</f>
        <v>0</v>
      </c>
      <c r="I120" s="22">
        <f t="shared" ref="I120" si="80">SUM(I117:I119)</f>
        <v>0</v>
      </c>
      <c r="J120" s="24">
        <f t="shared" si="75"/>
        <v>16021.794</v>
      </c>
    </row>
    <row r="121" spans="2:10">
      <c r="B121" s="18"/>
      <c r="C121" s="18"/>
      <c r="D121" s="19"/>
      <c r="E121" s="19"/>
      <c r="F121" s="19"/>
      <c r="G121" s="19"/>
      <c r="H121" s="19"/>
      <c r="I121" s="19"/>
      <c r="J121" s="28"/>
    </row>
    <row r="122" spans="2:10">
      <c r="B122" s="11" t="s">
        <v>292</v>
      </c>
      <c r="C122" s="18" t="s">
        <v>110</v>
      </c>
      <c r="D122" s="27"/>
      <c r="E122" s="27"/>
      <c r="F122" s="27"/>
      <c r="G122" s="27"/>
      <c r="H122" s="27"/>
      <c r="I122" s="27">
        <v>-8280.3169999999991</v>
      </c>
      <c r="J122" s="28">
        <f t="shared" si="75"/>
        <v>-8280.3169999999991</v>
      </c>
    </row>
    <row r="123" spans="2:10">
      <c r="B123" s="21" t="s">
        <v>168</v>
      </c>
      <c r="C123" s="21" t="s">
        <v>241</v>
      </c>
      <c r="D123" s="22">
        <f>SUM(D122)</f>
        <v>0</v>
      </c>
      <c r="E123" s="23">
        <f t="shared" ref="E123" si="81">SUM(E122)</f>
        <v>0</v>
      </c>
      <c r="F123" s="22">
        <f t="shared" ref="F123" si="82">SUM(F122)</f>
        <v>0</v>
      </c>
      <c r="G123" s="22">
        <f t="shared" ref="G123" si="83">SUM(G122)</f>
        <v>0</v>
      </c>
      <c r="H123" s="22">
        <f t="shared" ref="H123" si="84">SUM(H122)</f>
        <v>0</v>
      </c>
      <c r="I123" s="22">
        <f t="shared" ref="I123" si="85">SUM(I122)</f>
        <v>-8280.3169999999991</v>
      </c>
      <c r="J123" s="24">
        <f t="shared" si="75"/>
        <v>-8280.3169999999991</v>
      </c>
    </row>
    <row r="124" spans="2:10">
      <c r="B124" s="18"/>
      <c r="C124" s="18"/>
      <c r="D124" s="19"/>
      <c r="E124" s="19"/>
      <c r="F124" s="19"/>
      <c r="G124" s="19"/>
      <c r="H124" s="19"/>
      <c r="I124" s="19"/>
      <c r="J124" s="20"/>
    </row>
    <row r="125" spans="2:10" ht="15.6">
      <c r="B125" s="5" t="s">
        <v>293</v>
      </c>
      <c r="C125" s="5" t="s">
        <v>294</v>
      </c>
      <c r="D125" s="6">
        <f>SUM(D123,D120,D115)</f>
        <v>733.55000000000007</v>
      </c>
      <c r="E125" s="5">
        <f t="shared" ref="E125:I125" si="86">SUM(E123,E120,E115)</f>
        <v>0</v>
      </c>
      <c r="F125" s="6">
        <f t="shared" si="86"/>
        <v>99517.888000000006</v>
      </c>
      <c r="G125" s="6">
        <f t="shared" si="86"/>
        <v>0</v>
      </c>
      <c r="H125" s="6">
        <f t="shared" si="86"/>
        <v>0</v>
      </c>
      <c r="I125" s="6">
        <f t="shared" si="86"/>
        <v>-65179.407999999996</v>
      </c>
      <c r="J125" s="15">
        <f>SUM(D125:I125)</f>
        <v>35072.030000000013</v>
      </c>
    </row>
    <row r="127" spans="2:10" ht="15.6">
      <c r="B127" s="35" t="s">
        <v>331</v>
      </c>
      <c r="C127" s="36"/>
      <c r="D127" s="155"/>
      <c r="E127" s="156"/>
      <c r="F127" s="156"/>
      <c r="G127" s="156"/>
      <c r="H127" s="156"/>
      <c r="I127" s="156"/>
      <c r="J127" s="156"/>
    </row>
    <row r="128" spans="2:10" ht="69">
      <c r="B128" s="154" t="s">
        <v>295</v>
      </c>
      <c r="C128" s="154"/>
      <c r="D128" s="16" t="s">
        <v>17</v>
      </c>
      <c r="E128" s="16" t="s">
        <v>18</v>
      </c>
      <c r="F128" s="16" t="s">
        <v>19</v>
      </c>
      <c r="G128" s="16" t="s">
        <v>169</v>
      </c>
      <c r="H128" s="16" t="s">
        <v>21</v>
      </c>
      <c r="I128" s="16" t="s">
        <v>170</v>
      </c>
      <c r="J128" s="17" t="s">
        <v>171</v>
      </c>
    </row>
    <row r="129" spans="2:10" ht="41.4">
      <c r="B129" s="154" t="s">
        <v>296</v>
      </c>
      <c r="C129" s="154"/>
      <c r="D129" s="16" t="s">
        <v>144</v>
      </c>
      <c r="E129" s="16" t="s">
        <v>234</v>
      </c>
      <c r="F129" s="16" t="s">
        <v>189</v>
      </c>
      <c r="G129" s="16" t="s">
        <v>190</v>
      </c>
      <c r="H129" s="16" t="s">
        <v>145</v>
      </c>
      <c r="I129" s="16" t="s">
        <v>191</v>
      </c>
      <c r="J129" s="17" t="s">
        <v>235</v>
      </c>
    </row>
    <row r="130" spans="2:10">
      <c r="B130" s="21" t="s">
        <v>297</v>
      </c>
      <c r="C130" s="21" t="s">
        <v>298</v>
      </c>
      <c r="D130" s="22">
        <v>598.20000000000005</v>
      </c>
      <c r="E130" s="23"/>
      <c r="F130" s="22">
        <v>71633</v>
      </c>
      <c r="G130" s="22"/>
      <c r="H130" s="22"/>
      <c r="I130" s="22">
        <v>-35024</v>
      </c>
      <c r="J130" s="24">
        <f>SUM(D130:I130)</f>
        <v>37207.199999999997</v>
      </c>
    </row>
    <row r="131" spans="2:10">
      <c r="B131" s="18"/>
      <c r="C131" s="18"/>
      <c r="D131" s="19"/>
      <c r="E131" s="19"/>
      <c r="F131" s="19"/>
      <c r="G131" s="19"/>
      <c r="H131" s="19"/>
      <c r="I131" s="19"/>
      <c r="J131" s="20"/>
    </row>
    <row r="132" spans="2:10">
      <c r="B132" s="18" t="s">
        <v>164</v>
      </c>
      <c r="C132" s="18" t="s">
        <v>237</v>
      </c>
      <c r="D132" s="27">
        <v>69.2</v>
      </c>
      <c r="E132" s="27"/>
      <c r="F132" s="27">
        <v>11929</v>
      </c>
      <c r="G132" s="27"/>
      <c r="H132" s="27"/>
      <c r="I132" s="27"/>
      <c r="J132" s="28">
        <f t="shared" ref="J132:J135" si="87">SUM(D132:I132)</f>
        <v>11998.2</v>
      </c>
    </row>
    <row r="133" spans="2:10">
      <c r="B133" s="18" t="s">
        <v>165</v>
      </c>
      <c r="C133" s="18" t="s">
        <v>238</v>
      </c>
      <c r="D133" s="27"/>
      <c r="E133" s="27"/>
      <c r="F133" s="27"/>
      <c r="G133" s="27"/>
      <c r="H133" s="27"/>
      <c r="I133" s="27"/>
      <c r="J133" s="28">
        <f t="shared" si="87"/>
        <v>0</v>
      </c>
    </row>
    <row r="134" spans="2:10">
      <c r="B134" s="18" t="s">
        <v>166</v>
      </c>
      <c r="C134" s="18" t="s">
        <v>239</v>
      </c>
      <c r="D134" s="27"/>
      <c r="E134" s="27"/>
      <c r="F134" s="27"/>
      <c r="G134" s="27"/>
      <c r="H134" s="27"/>
      <c r="I134" s="27">
        <v>-12999.3</v>
      </c>
      <c r="J134" s="26">
        <f t="shared" si="87"/>
        <v>-12999.3</v>
      </c>
    </row>
    <row r="135" spans="2:10">
      <c r="B135" s="21" t="s">
        <v>167</v>
      </c>
      <c r="C135" s="21" t="s">
        <v>240</v>
      </c>
      <c r="D135" s="22">
        <f>SUM(D132:D134)</f>
        <v>69.2</v>
      </c>
      <c r="E135" s="23">
        <f t="shared" ref="E135:I135" si="88">SUM(E132:E134)</f>
        <v>0</v>
      </c>
      <c r="F135" s="22">
        <f t="shared" si="88"/>
        <v>11929</v>
      </c>
      <c r="G135" s="22">
        <f t="shared" si="88"/>
        <v>0</v>
      </c>
      <c r="H135" s="22">
        <f t="shared" si="88"/>
        <v>0</v>
      </c>
      <c r="I135" s="22">
        <f t="shared" si="88"/>
        <v>-12999.3</v>
      </c>
      <c r="J135" s="24">
        <f t="shared" si="87"/>
        <v>-1001.0999999999985</v>
      </c>
    </row>
    <row r="136" spans="2:10">
      <c r="B136" s="18"/>
      <c r="C136" s="18"/>
      <c r="D136" s="19"/>
      <c r="E136" s="19"/>
      <c r="F136" s="19"/>
      <c r="G136" s="19"/>
      <c r="H136" s="19"/>
      <c r="I136" s="19"/>
      <c r="J136" s="20"/>
    </row>
    <row r="137" spans="2:10">
      <c r="B137" s="11" t="s">
        <v>299</v>
      </c>
      <c r="C137" s="18" t="s">
        <v>110</v>
      </c>
      <c r="D137" s="27"/>
      <c r="E137" s="27"/>
      <c r="F137" s="27"/>
      <c r="G137" s="27"/>
      <c r="H137" s="27"/>
      <c r="I137" s="27">
        <v>-8876</v>
      </c>
      <c r="J137" s="28">
        <f t="shared" ref="J137" si="89">SUM(D137:I137)</f>
        <v>-8876</v>
      </c>
    </row>
    <row r="138" spans="2:10">
      <c r="B138" s="21" t="s">
        <v>168</v>
      </c>
      <c r="C138" s="21" t="s">
        <v>241</v>
      </c>
      <c r="D138" s="22">
        <f>SUM(D137)</f>
        <v>0</v>
      </c>
      <c r="E138" s="22">
        <f t="shared" ref="E138:J138" si="90">SUM(E137)</f>
        <v>0</v>
      </c>
      <c r="F138" s="22">
        <f t="shared" si="90"/>
        <v>0</v>
      </c>
      <c r="G138" s="22">
        <f t="shared" si="90"/>
        <v>0</v>
      </c>
      <c r="H138" s="22">
        <f t="shared" si="90"/>
        <v>0</v>
      </c>
      <c r="I138" s="22">
        <f t="shared" si="90"/>
        <v>-8876</v>
      </c>
      <c r="J138" s="24">
        <f t="shared" si="90"/>
        <v>-8876</v>
      </c>
    </row>
    <row r="139" spans="2:10">
      <c r="B139" s="18"/>
      <c r="C139" s="18"/>
      <c r="D139" s="19"/>
      <c r="E139" s="19"/>
      <c r="F139" s="19"/>
      <c r="G139" s="19"/>
      <c r="H139" s="19"/>
      <c r="I139" s="19"/>
      <c r="J139" s="20"/>
    </row>
    <row r="140" spans="2:10" ht="15.6">
      <c r="B140" s="5" t="s">
        <v>300</v>
      </c>
      <c r="C140" s="5" t="s">
        <v>301</v>
      </c>
      <c r="D140" s="6">
        <f>SUM(D138,D135,D130)</f>
        <v>667.40000000000009</v>
      </c>
      <c r="E140" s="6">
        <f t="shared" ref="E140:I140" si="91">SUM(E138,E135,E130)</f>
        <v>0</v>
      </c>
      <c r="F140" s="6">
        <f t="shared" si="91"/>
        <v>83562</v>
      </c>
      <c r="G140" s="6">
        <f t="shared" si="91"/>
        <v>0</v>
      </c>
      <c r="H140" s="6">
        <f t="shared" si="91"/>
        <v>0</v>
      </c>
      <c r="I140" s="6">
        <f t="shared" si="91"/>
        <v>-56899.3</v>
      </c>
      <c r="J140" s="15">
        <f>SUM(D140:I140)+1</f>
        <v>27331.099999999991</v>
      </c>
    </row>
  </sheetData>
  <pageMargins left="0.7" right="0.7" top="0.75" bottom="0.75" header="0.3" footer="0.3"/>
  <pageSetup paperSize="9" scale="73" orientation="landscape" horizontalDpi="4294967293" verticalDpi="4294967293" r:id="rId1"/>
  <ignoredErrors>
    <ignoredError sqref="J130:J134 J115 D120:I125 J141 D135:J140 D109:J110 D90:I95 J85 D105:I108 J100 J107:J108 J102:J105 J117:J120 J122:J125 J87:J90 J92:J96 J74 J57:J59 U57:U59 AE57:AE59 AO57:AO59 U44:U48 U50 U39:U42 Z50:AD50 AE40 Y49:AE49 Z39:AE39 Y50 Y40:AD41 Y48:AC48 D45:I45 J39:J49 D50:J50 Y44:AD44 Y42:AA42 AC42:AD42 Y43:AB43 AD43 Y45:AD45 Y47:AC47 AE42:AE48 D24:J27 AI23:AO24 E23 J23 D29:J30 D28:G28 J28 D33:J34 D31:H31 J31 D32:H32 J32 AI34:AM34 AO34 AI33:AO33 AI25:AO30 U25:AH32 AP25:AY32 O15:U18 U7 AM32:AO32 AM31:AO31 Y9:AE14 Y17:AE18 Y15:AC15 AE15 Y16:AC16 AE16 Y7:AE7 D8:J9 AI7:AN7 AI8:AO14 AO7 AI17:AO18 AI15:AM15 AO15 AI16:AM16 AO16 J7 D12:J14 D10:F10 H10:J10 D11:G11 J11 D17:J17 D15:G15 J15 D16:G16 J16 D18:G18 I18:J18 AY7:AY12 AS7:AX8 AY14:AY15 AS14:AX14 AS13:AX13 AS23:AY23 AY16:AY18 AS16:AX18 AS34:AY34 AE23" unlockedFormula="1"/>
    <ignoredError sqref="AY13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6</vt:i4>
      </vt:variant>
    </vt:vector>
  </HeadingPairs>
  <TitlesOfParts>
    <vt:vector size="12" baseType="lpstr">
      <vt:lpstr>COVER</vt:lpstr>
      <vt:lpstr>SF</vt:lpstr>
      <vt:lpstr>P&amp;L</vt:lpstr>
      <vt:lpstr>Balance Sheet</vt:lpstr>
      <vt:lpstr>Cash flow</vt:lpstr>
      <vt:lpstr>Equity Changes</vt:lpstr>
      <vt:lpstr>'Balance Sheet'!Obszar_wydruku</vt:lpstr>
      <vt:lpstr>'Cash flow'!Obszar_wydruku</vt:lpstr>
      <vt:lpstr>COVER!Obszar_wydruku</vt:lpstr>
      <vt:lpstr>'Equity Changes'!Obszar_wydruku</vt:lpstr>
      <vt:lpstr>'P&amp;L'!Obszar_wydruku</vt:lpstr>
      <vt:lpstr>SF!Obszar_wydruku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Krysztofek</dc:creator>
  <cp:lastModifiedBy>Katarzyna Kołodziej</cp:lastModifiedBy>
  <cp:lastPrinted>2021-12-21T21:54:09Z</cp:lastPrinted>
  <dcterms:created xsi:type="dcterms:W3CDTF">2021-12-21T14:23:58Z</dcterms:created>
  <dcterms:modified xsi:type="dcterms:W3CDTF">2026-04-01T13:59:26Z</dcterms:modified>
</cp:coreProperties>
</file>